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rikar/Desktop/Respaldo/Mis documentos/erika/2021/web/calcualdoras/"/>
    </mc:Choice>
  </mc:AlternateContent>
  <xr:revisionPtr revIDLastSave="0" documentId="8_{B6A79124-A0E4-7140-B991-0FE72B0369D6}" xr6:coauthVersionLast="45" xr6:coauthVersionMax="45" xr10:uidLastSave="{00000000-0000-0000-0000-000000000000}"/>
  <bookViews>
    <workbookView xWindow="240" yWindow="460" windowWidth="25360" windowHeight="12860" tabRatio="500" xr2:uid="{00000000-000D-0000-FFFF-FFFF00000000}"/>
  </bookViews>
  <sheets>
    <sheet name="Hoja1" sheetId="1" r:id="rId1"/>
  </sheets>
  <definedNames>
    <definedName name="anual">Hoja1!$B$103:$E$113</definedName>
    <definedName name="impuesto">Hoja1!$B$39:$E$49</definedName>
    <definedName name="isr">Hoja1!$B$39:$E$47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9" i="1" l="1"/>
  <c r="B120" i="1"/>
  <c r="B121" i="1"/>
  <c r="B118" i="1"/>
  <c r="C31" i="1"/>
  <c r="C32" i="1"/>
  <c r="C33" i="1" s="1"/>
  <c r="C55" i="1" s="1"/>
  <c r="C82" i="1"/>
  <c r="C71" i="1"/>
  <c r="C77" i="1" s="1"/>
  <c r="C79" i="1" s="1"/>
  <c r="C127" i="1" s="1"/>
  <c r="C72" i="1"/>
  <c r="C73" i="1"/>
  <c r="C78" i="1" s="1"/>
  <c r="C89" i="1"/>
  <c r="B89" i="1"/>
  <c r="B133" i="1"/>
  <c r="C133" i="1"/>
  <c r="C119" i="1"/>
  <c r="C120" i="1"/>
  <c r="C121" i="1"/>
  <c r="C118" i="1"/>
  <c r="B134" i="1"/>
  <c r="C134" i="1"/>
  <c r="B88" i="1"/>
  <c r="B83" i="1"/>
  <c r="C26" i="1"/>
  <c r="C28" i="1" s="1"/>
  <c r="B139" i="1"/>
  <c r="B132" i="1"/>
  <c r="B117" i="1"/>
  <c r="C155" i="1" l="1"/>
  <c r="C67" i="1"/>
  <c r="C56" i="1"/>
  <c r="C57" i="1" s="1"/>
  <c r="C59" i="1" s="1"/>
  <c r="C61" i="1" s="1"/>
  <c r="C64" i="1" s="1"/>
  <c r="C66" i="1" s="1"/>
  <c r="C68" i="1" s="1"/>
  <c r="C156" i="1" s="1"/>
  <c r="C58" i="1"/>
  <c r="C60" i="1"/>
  <c r="C83" i="1"/>
  <c r="C84" i="1" s="1"/>
  <c r="C132" i="1" l="1"/>
  <c r="C135" i="1" s="1"/>
  <c r="C139" i="1" s="1"/>
  <c r="C88" i="1"/>
  <c r="C90" i="1" s="1"/>
  <c r="C100" i="1" l="1"/>
  <c r="C91" i="1"/>
  <c r="C92" i="1" s="1"/>
  <c r="C94" i="1" s="1"/>
  <c r="C96" i="1" s="1"/>
  <c r="C99" i="1" s="1"/>
  <c r="C101" i="1" s="1"/>
  <c r="C95" i="1"/>
  <c r="C93" i="1"/>
  <c r="C140" i="1"/>
  <c r="C141" i="1" s="1"/>
  <c r="C143" i="1" s="1"/>
  <c r="C145" i="1" s="1"/>
  <c r="C148" i="1" s="1"/>
  <c r="C144" i="1"/>
  <c r="C142" i="1"/>
  <c r="C117" i="1" l="1"/>
  <c r="C122" i="1" s="1"/>
  <c r="C124" i="1" s="1"/>
  <c r="C128" i="1"/>
  <c r="C129" i="1" s="1"/>
  <c r="C149" i="1" s="1"/>
  <c r="C150" i="1" s="1"/>
  <c r="C153" i="1" s="1"/>
  <c r="C157" i="1" s="1"/>
</calcChain>
</file>

<file path=xl/sharedStrings.xml><?xml version="1.0" encoding="utf-8"?>
<sst xmlns="http://schemas.openxmlformats.org/spreadsheetml/2006/main" count="170" uniqueCount="64">
  <si>
    <t>Concepto</t>
  </si>
  <si>
    <t>Importe</t>
  </si>
  <si>
    <t>Por:</t>
  </si>
  <si>
    <t>Igual:</t>
  </si>
  <si>
    <t>Entre:</t>
  </si>
  <si>
    <t>Más:</t>
  </si>
  <si>
    <t>Menos:</t>
  </si>
  <si>
    <t>Ganancia por enajenación del inmueble</t>
  </si>
  <si>
    <t>Tasa aplicable</t>
  </si>
  <si>
    <t>Pago provisional para la entidad federativa</t>
  </si>
  <si>
    <t>Número de años transcurridos entre la fecha de adquisición y la de enajenación</t>
  </si>
  <si>
    <t>Base gravable para el pago provisional</t>
  </si>
  <si>
    <t>En adelante</t>
  </si>
  <si>
    <t>Límite inferior</t>
  </si>
  <si>
    <t>Límite superior</t>
  </si>
  <si>
    <t>Cuota fija</t>
  </si>
  <si>
    <t>Por ciento para aplicarse sobre el excedente del límite inferior</t>
  </si>
  <si>
    <t>$</t>
  </si>
  <si>
    <t>%</t>
  </si>
  <si>
    <t>Límite inferior de la tarifa</t>
  </si>
  <si>
    <t>Excedente del límite inferior</t>
  </si>
  <si>
    <t>Impuesto marginal</t>
  </si>
  <si>
    <t>ISR</t>
  </si>
  <si>
    <t>Pago provisional a la entidad federativa</t>
  </si>
  <si>
    <t>ISR a pagar a la Federación</t>
  </si>
  <si>
    <t>Ganancia</t>
  </si>
  <si>
    <t>Número de años entre la fecha de adquisición y la de enajenación</t>
  </si>
  <si>
    <t>Ganancia acumulable</t>
  </si>
  <si>
    <t>Ganancia no acumulable</t>
  </si>
  <si>
    <t>Total</t>
  </si>
  <si>
    <t>Base gravable para determinar tasa</t>
  </si>
  <si>
    <t>Límite inferior de la tarifa del artículo 177</t>
  </si>
  <si>
    <t>Límite inferior de la tarifa del artículo 152</t>
  </si>
  <si>
    <t>Suma de tasas</t>
  </si>
  <si>
    <t>Cinco</t>
  </si>
  <si>
    <t>Tasa promedio</t>
  </si>
  <si>
    <t>ISR sobre ganancia no acumulable</t>
  </si>
  <si>
    <t>ISR del ejercicio sobre ingresos acumulables</t>
  </si>
  <si>
    <t>Total del ISR a cargo del ejercicio</t>
  </si>
  <si>
    <t>ISR a pagar (favor) del ejercicio</t>
  </si>
  <si>
    <t>Número de años completos de tenencia</t>
  </si>
  <si>
    <t>Ingresos acumulables del ejercicio</t>
  </si>
  <si>
    <t>Base gravable por ingresos acumulables</t>
  </si>
  <si>
    <t>Pago provisional a la federación</t>
  </si>
  <si>
    <t>Base gravable para el pago provisional a la federación</t>
  </si>
  <si>
    <t>Otros ingresos gravados del ejercicio</t>
  </si>
  <si>
    <t>Deducciones personales por gastos médicos, dentales, hospitalarios, funerales y donativos,  sin que la suma del campo anterior y estos exceda del límite del 15% del total de ingresos del ejercicio o de 5 veces la UMA anual</t>
  </si>
  <si>
    <t>Deducciones personales del ejercicio (excepto gastos médicos, dentales, hospitalarios, funerales y donativos) sin que la suma del campo siguiente y estos exceda  exceder del límite del 15% del total de ingresos del ejercicio o de 5 veces la UMA anual</t>
  </si>
  <si>
    <t>Optará por calcular la tasa para aplicarse a los ingresos no acumulables con la promedio de los últimos cinco ejercicios</t>
  </si>
  <si>
    <t>Pago provisional</t>
  </si>
  <si>
    <t>No</t>
  </si>
  <si>
    <t>Sí</t>
  </si>
  <si>
    <t>En caso afirmativo requisite los siguientes campos</t>
  </si>
  <si>
    <t>Impuesto del ejercicio</t>
  </si>
  <si>
    <t>Solo si se opta por calcular la tasa para aplicarse a los ingresos no acumulables con la promedio de los últimos cinco ejercicios, en caso contrario se omite la siguiente cédula</t>
  </si>
  <si>
    <t>Tasa 2017</t>
  </si>
  <si>
    <t>ISR retenido por otros ingresos acumulados</t>
  </si>
  <si>
    <t>Base para determinar la tasa de ISR</t>
  </si>
  <si>
    <t>Tasa 2018</t>
  </si>
  <si>
    <t>Tasa</t>
  </si>
  <si>
    <t>Tasa 2019</t>
  </si>
  <si>
    <t>Tasa 2020</t>
  </si>
  <si>
    <t>ISR por ganancia acumulable y no acumulable por enajenación de inmuebles para 2021</t>
  </si>
  <si>
    <t>Tasa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</si>
</sst>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0.0000"/>
    <numFmt numFmtId="165" formatCode="#,##0.0000_ ;[Red]\-#,##0.0000\ 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name val="Arial"/>
    </font>
    <font>
      <b/>
      <sz val="9"/>
      <name val="Arial"/>
    </font>
    <font>
      <b/>
      <sz val="9"/>
      <color rgb="FFFF0000"/>
      <name val="Arial"/>
    </font>
    <font>
      <i/>
      <sz val="9"/>
      <name val="Arial"/>
    </font>
    <font>
      <sz val="10"/>
      <color rgb="FF444444"/>
      <name val="Helvetica Neue"/>
    </font>
    <font>
      <sz val="9"/>
      <color rgb="FF444444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70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5" fillId="3" borderId="0" xfId="0" applyFont="1" applyFill="1" applyProtection="1">
      <protection hidden="1"/>
    </xf>
    <xf numFmtId="0" fontId="7" fillId="3" borderId="0" xfId="0" applyFont="1" applyFill="1" applyProtection="1">
      <protection hidden="1"/>
    </xf>
    <xf numFmtId="0" fontId="5" fillId="3" borderId="0" xfId="0" applyFont="1" applyFill="1" applyBorder="1" applyAlignment="1" applyProtection="1">
      <alignment vertical="center" wrapText="1"/>
      <protection hidden="1"/>
    </xf>
    <xf numFmtId="0" fontId="5" fillId="3" borderId="1" xfId="0" applyFont="1" applyFill="1" applyBorder="1" applyAlignment="1" applyProtection="1">
      <alignment vertical="center" wrapText="1"/>
      <protection hidden="1"/>
    </xf>
    <xf numFmtId="8" fontId="5" fillId="3" borderId="0" xfId="0" applyNumberFormat="1" applyFont="1" applyFill="1" applyProtection="1">
      <protection hidden="1"/>
    </xf>
    <xf numFmtId="0" fontId="5" fillId="3" borderId="1" xfId="0" applyFont="1" applyFill="1" applyBorder="1" applyProtection="1">
      <protection hidden="1"/>
    </xf>
    <xf numFmtId="0" fontId="2" fillId="3" borderId="1" xfId="0" applyFont="1" applyFill="1" applyBorder="1" applyAlignment="1" applyProtection="1">
      <alignment vertical="center" wrapText="1"/>
      <protection hidden="1"/>
    </xf>
    <xf numFmtId="0" fontId="8" fillId="3" borderId="0" xfId="0" applyFont="1" applyFill="1" applyAlignment="1" applyProtection="1">
      <alignment horizontal="center"/>
      <protection hidden="1"/>
    </xf>
    <xf numFmtId="8" fontId="5" fillId="3" borderId="0" xfId="0" applyNumberFormat="1" applyFont="1" applyFill="1" applyBorder="1" applyAlignment="1" applyProtection="1">
      <alignment vertical="center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vertical="center" wrapText="1"/>
      <protection hidden="1"/>
    </xf>
    <xf numFmtId="9" fontId="5" fillId="3" borderId="0" xfId="1" applyFont="1" applyFill="1" applyBorder="1" applyAlignment="1" applyProtection="1">
      <alignment vertical="center" wrapText="1"/>
      <protection hidden="1"/>
    </xf>
    <xf numFmtId="0" fontId="7" fillId="3" borderId="0" xfId="0" applyFont="1" applyFill="1" applyBorder="1" applyAlignment="1" applyProtection="1">
      <alignment vertical="center" wrapText="1"/>
      <protection hidden="1"/>
    </xf>
    <xf numFmtId="8" fontId="7" fillId="3" borderId="0" xfId="0" applyNumberFormat="1" applyFont="1" applyFill="1" applyBorder="1" applyAlignment="1" applyProtection="1">
      <alignment vertical="center" wrapText="1"/>
      <protection hidden="1"/>
    </xf>
    <xf numFmtId="1" fontId="5" fillId="3" borderId="0" xfId="1" applyNumberFormat="1" applyFont="1" applyFill="1" applyBorder="1" applyAlignment="1" applyProtection="1">
      <alignment vertical="center" wrapText="1"/>
      <protection hidden="1"/>
    </xf>
    <xf numFmtId="0" fontId="5" fillId="3" borderId="0" xfId="0" applyFont="1" applyFill="1" applyAlignment="1" applyProtection="1">
      <alignment vertical="center"/>
      <protection hidden="1"/>
    </xf>
    <xf numFmtId="4" fontId="5" fillId="3" borderId="0" xfId="0" applyNumberFormat="1" applyFont="1" applyFill="1" applyBorder="1" applyAlignment="1" applyProtection="1">
      <alignment vertical="center" wrapText="1"/>
      <protection hidden="1"/>
    </xf>
    <xf numFmtId="2" fontId="5" fillId="3" borderId="0" xfId="0" applyNumberFormat="1" applyFont="1" applyFill="1" applyBorder="1" applyAlignment="1" applyProtection="1">
      <alignment horizontal="right" vertical="center" wrapText="1"/>
      <protection hidden="1"/>
    </xf>
    <xf numFmtId="10" fontId="5" fillId="3" borderId="0" xfId="1" applyNumberFormat="1" applyFont="1" applyFill="1" applyBorder="1" applyAlignment="1" applyProtection="1">
      <alignment vertical="center" wrapText="1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5" fillId="3" borderId="0" xfId="0" applyFont="1" applyFill="1" applyBorder="1" applyProtection="1"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0" fontId="7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 wrapText="1"/>
      <protection hidden="1"/>
    </xf>
    <xf numFmtId="8" fontId="2" fillId="3" borderId="0" xfId="0" applyNumberFormat="1" applyFont="1" applyFill="1" applyBorder="1" applyAlignment="1" applyProtection="1">
      <alignment horizontal="right" vertical="center" wrapText="1"/>
      <protection hidden="1"/>
    </xf>
    <xf numFmtId="8" fontId="5" fillId="3" borderId="0" xfId="0" applyNumberFormat="1" applyFont="1" applyFill="1" applyBorder="1" applyProtection="1">
      <protection hidden="1"/>
    </xf>
    <xf numFmtId="0" fontId="6" fillId="3" borderId="0" xfId="0" applyFont="1" applyFill="1" applyBorder="1" applyProtection="1">
      <protection hidden="1"/>
    </xf>
    <xf numFmtId="164" fontId="7" fillId="3" borderId="0" xfId="0" applyNumberFormat="1" applyFont="1" applyFill="1" applyBorder="1" applyAlignment="1" applyProtection="1">
      <alignment vertical="center" wrapText="1"/>
      <protection hidden="1"/>
    </xf>
    <xf numFmtId="4" fontId="5" fillId="3" borderId="0" xfId="0" applyNumberFormat="1" applyFont="1" applyFill="1" applyProtection="1">
      <protection hidden="1"/>
    </xf>
    <xf numFmtId="0" fontId="6" fillId="3" borderId="1" xfId="0" applyFont="1" applyFill="1" applyBorder="1" applyAlignment="1" applyProtection="1">
      <alignment vertical="center" wrapText="1"/>
      <protection hidden="1"/>
    </xf>
    <xf numFmtId="164" fontId="5" fillId="3" borderId="0" xfId="0" applyNumberFormat="1" applyFont="1" applyFill="1" applyBorder="1" applyAlignment="1" applyProtection="1">
      <alignment vertical="center" wrapText="1"/>
      <protection hidden="1"/>
    </xf>
    <xf numFmtId="164" fontId="5" fillId="3" borderId="0" xfId="0" applyNumberFormat="1" applyFont="1" applyFill="1" applyBorder="1" applyProtection="1">
      <protection hidden="1"/>
    </xf>
    <xf numFmtId="0" fontId="5" fillId="2" borderId="1" xfId="0" applyFont="1" applyFill="1" applyBorder="1" applyAlignment="1" applyProtection="1">
      <alignment vertical="center" wrapText="1"/>
      <protection locked="0" hidden="1"/>
    </xf>
    <xf numFmtId="8" fontId="5" fillId="2" borderId="1" xfId="0" applyNumberFormat="1" applyFont="1" applyFill="1" applyBorder="1" applyAlignment="1" applyProtection="1">
      <alignment vertical="center" wrapText="1"/>
      <protection locked="0" hidden="1"/>
    </xf>
    <xf numFmtId="8" fontId="5" fillId="2" borderId="1" xfId="0" applyNumberFormat="1" applyFont="1" applyFill="1" applyBorder="1" applyAlignment="1" applyProtection="1">
      <alignment horizontal="right" vertical="center" wrapText="1"/>
      <protection locked="0" hidden="1"/>
    </xf>
    <xf numFmtId="0" fontId="5" fillId="3" borderId="0" xfId="0" applyFont="1" applyFill="1" applyProtection="1">
      <protection locked="0" hidden="1"/>
    </xf>
    <xf numFmtId="165" fontId="5" fillId="2" borderId="1" xfId="0" applyNumberFormat="1" applyFont="1" applyFill="1" applyBorder="1" applyAlignment="1" applyProtection="1">
      <alignment vertical="center" wrapText="1"/>
      <protection locked="0" hidden="1"/>
    </xf>
    <xf numFmtId="4" fontId="5" fillId="2" borderId="0" xfId="0" applyNumberFormat="1" applyFont="1" applyFill="1" applyBorder="1" applyAlignment="1" applyProtection="1">
      <alignment vertical="center" wrapText="1"/>
      <protection locked="0" hidden="1"/>
    </xf>
    <xf numFmtId="0" fontId="9" fillId="0" borderId="0" xfId="0" applyFont="1"/>
    <xf numFmtId="4" fontId="9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5" fillId="3" borderId="4" xfId="0" applyFont="1" applyFill="1" applyBorder="1" applyAlignment="1" applyProtection="1">
      <alignment vertical="center" wrapText="1"/>
      <protection hidden="1"/>
    </xf>
    <xf numFmtId="0" fontId="5" fillId="3" borderId="3" xfId="0" applyFont="1" applyFill="1" applyBorder="1" applyAlignment="1" applyProtection="1">
      <alignment vertical="center" wrapText="1"/>
      <protection hidden="1"/>
    </xf>
    <xf numFmtId="2" fontId="5" fillId="3" borderId="4" xfId="0" applyNumberFormat="1" applyFont="1" applyFill="1" applyBorder="1" applyAlignment="1" applyProtection="1">
      <alignment vertical="center" wrapText="1"/>
      <protection hidden="1"/>
    </xf>
    <xf numFmtId="2" fontId="5" fillId="3" borderId="3" xfId="0" applyNumberFormat="1" applyFont="1" applyFill="1" applyBorder="1" applyAlignment="1" applyProtection="1">
      <alignment vertical="center" wrapText="1"/>
      <protection hidden="1"/>
    </xf>
    <xf numFmtId="0" fontId="5" fillId="3" borderId="2" xfId="0" applyFont="1" applyFill="1" applyBorder="1" applyAlignment="1" applyProtection="1">
      <alignment vertical="center" wrapText="1"/>
      <protection hidden="1"/>
    </xf>
  </cellXfs>
  <cellStyles count="67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" xfId="286" builtinId="8" hidden="1"/>
    <cellStyle name="Hipervínculo" xfId="288" builtinId="8" hidden="1"/>
    <cellStyle name="Hipervínculo" xfId="290" builtinId="8" hidden="1"/>
    <cellStyle name="Hipervínculo" xfId="292" builtinId="8" hidden="1"/>
    <cellStyle name="Hipervínculo" xfId="294" builtinId="8" hidden="1"/>
    <cellStyle name="Hipervínculo" xfId="296" builtinId="8" hidden="1"/>
    <cellStyle name="Hipervínculo" xfId="298" builtinId="8" hidden="1"/>
    <cellStyle name="Hipervínculo" xfId="300" builtinId="8" hidden="1"/>
    <cellStyle name="Hipervínculo" xfId="302" builtinId="8" hidden="1"/>
    <cellStyle name="Hipervínculo" xfId="304" builtinId="8" hidden="1"/>
    <cellStyle name="Hipervínculo" xfId="306" builtinId="8" hidden="1"/>
    <cellStyle name="Hipervínculo" xfId="308" builtinId="8" hidden="1"/>
    <cellStyle name="Hipervínculo" xfId="310" builtinId="8" hidden="1"/>
    <cellStyle name="Hipervínculo" xfId="312" builtinId="8" hidden="1"/>
    <cellStyle name="Hipervínculo" xfId="314" builtinId="8" hidden="1"/>
    <cellStyle name="Hipervínculo" xfId="316" builtinId="8" hidden="1"/>
    <cellStyle name="Hipervínculo" xfId="318" builtinId="8" hidden="1"/>
    <cellStyle name="Hipervínculo" xfId="320" builtinId="8" hidden="1"/>
    <cellStyle name="Hipervínculo" xfId="322" builtinId="8" hidden="1"/>
    <cellStyle name="Hipervínculo" xfId="324" builtinId="8" hidden="1"/>
    <cellStyle name="Hipervínculo" xfId="326" builtinId="8" hidden="1"/>
    <cellStyle name="Hipervínculo" xfId="328" builtinId="8" hidden="1"/>
    <cellStyle name="Hipervínculo" xfId="330" builtinId="8" hidden="1"/>
    <cellStyle name="Hipervínculo" xfId="332" builtinId="8" hidden="1"/>
    <cellStyle name="Hipervínculo" xfId="334" builtinId="8" hidden="1"/>
    <cellStyle name="Hipervínculo" xfId="336" builtinId="8" hidden="1"/>
    <cellStyle name="Hipervínculo" xfId="338" builtinId="8" hidden="1"/>
    <cellStyle name="Hipervínculo" xfId="340" builtinId="8" hidden="1"/>
    <cellStyle name="Hipervínculo" xfId="342" builtinId="8" hidden="1"/>
    <cellStyle name="Hipervínculo" xfId="344" builtinId="8" hidden="1"/>
    <cellStyle name="Hipervínculo" xfId="346" builtinId="8" hidden="1"/>
    <cellStyle name="Hipervínculo" xfId="348" builtinId="8" hidden="1"/>
    <cellStyle name="Hipervínculo" xfId="350" builtinId="8" hidden="1"/>
    <cellStyle name="Hipervínculo" xfId="352" builtinId="8" hidden="1"/>
    <cellStyle name="Hipervínculo" xfId="354" builtinId="8" hidden="1"/>
    <cellStyle name="Hipervínculo" xfId="356" builtinId="8" hidden="1"/>
    <cellStyle name="Hipervínculo" xfId="358" builtinId="8" hidden="1"/>
    <cellStyle name="Hipervínculo" xfId="360" builtinId="8" hidden="1"/>
    <cellStyle name="Hipervínculo" xfId="362" builtinId="8" hidden="1"/>
    <cellStyle name="Hipervínculo" xfId="364" builtinId="8" hidden="1"/>
    <cellStyle name="Hipervínculo" xfId="366" builtinId="8" hidden="1"/>
    <cellStyle name="Hipervínculo" xfId="368" builtinId="8" hidden="1"/>
    <cellStyle name="Hipervínculo" xfId="370" builtinId="8" hidden="1"/>
    <cellStyle name="Hipervínculo" xfId="372" builtinId="8" hidden="1"/>
    <cellStyle name="Hipervínculo" xfId="374" builtinId="8" hidden="1"/>
    <cellStyle name="Hipervínculo" xfId="376" builtinId="8" hidden="1"/>
    <cellStyle name="Hipervínculo" xfId="378" builtinId="8" hidden="1"/>
    <cellStyle name="Hipervínculo" xfId="380" builtinId="8" hidden="1"/>
    <cellStyle name="Hipervínculo" xfId="382" builtinId="8" hidden="1"/>
    <cellStyle name="Hipervínculo" xfId="384" builtinId="8" hidden="1"/>
    <cellStyle name="Hipervínculo" xfId="386" builtinId="8" hidden="1"/>
    <cellStyle name="Hipervínculo" xfId="388" builtinId="8" hidden="1"/>
    <cellStyle name="Hipervínculo" xfId="390" builtinId="8" hidden="1"/>
    <cellStyle name="Hipervínculo" xfId="392" builtinId="8" hidden="1"/>
    <cellStyle name="Hipervínculo" xfId="394" builtinId="8" hidden="1"/>
    <cellStyle name="Hipervínculo" xfId="396" builtinId="8" hidden="1"/>
    <cellStyle name="Hipervínculo" xfId="398" builtinId="8" hidden="1"/>
    <cellStyle name="Hipervínculo" xfId="400" builtinId="8" hidden="1"/>
    <cellStyle name="Hipervínculo" xfId="402" builtinId="8" hidden="1"/>
    <cellStyle name="Hipervínculo" xfId="404" builtinId="8" hidden="1"/>
    <cellStyle name="Hipervínculo" xfId="406" builtinId="8" hidden="1"/>
    <cellStyle name="Hipervínculo" xfId="408" builtinId="8" hidden="1"/>
    <cellStyle name="Hipervínculo" xfId="410" builtinId="8" hidden="1"/>
    <cellStyle name="Hipervínculo" xfId="412" builtinId="8" hidden="1"/>
    <cellStyle name="Hipervínculo" xfId="414" builtinId="8" hidden="1"/>
    <cellStyle name="Hipervínculo" xfId="416" builtinId="8" hidden="1"/>
    <cellStyle name="Hipervínculo" xfId="418" builtinId="8" hidden="1"/>
    <cellStyle name="Hipervínculo" xfId="420" builtinId="8" hidden="1"/>
    <cellStyle name="Hipervínculo" xfId="422" builtinId="8" hidden="1"/>
    <cellStyle name="Hipervínculo" xfId="424" builtinId="8" hidden="1"/>
    <cellStyle name="Hipervínculo" xfId="426" builtinId="8" hidden="1"/>
    <cellStyle name="Hipervínculo" xfId="428" builtinId="8" hidden="1"/>
    <cellStyle name="Hipervínculo" xfId="430" builtinId="8" hidden="1"/>
    <cellStyle name="Hipervínculo" xfId="432" builtinId="8" hidden="1"/>
    <cellStyle name="Hipervínculo" xfId="434" builtinId="8" hidden="1"/>
    <cellStyle name="Hipervínculo" xfId="436" builtinId="8" hidden="1"/>
    <cellStyle name="Hipervínculo" xfId="438" builtinId="8" hidden="1"/>
    <cellStyle name="Hipervínculo" xfId="440" builtinId="8" hidden="1"/>
    <cellStyle name="Hipervínculo" xfId="442" builtinId="8" hidden="1"/>
    <cellStyle name="Hipervínculo" xfId="444" builtinId="8" hidden="1"/>
    <cellStyle name="Hipervínculo" xfId="446" builtinId="8" hidden="1"/>
    <cellStyle name="Hipervínculo" xfId="448" builtinId="8" hidden="1"/>
    <cellStyle name="Hipervínculo" xfId="450" builtinId="8" hidden="1"/>
    <cellStyle name="Hipervínculo" xfId="452" builtinId="8" hidden="1"/>
    <cellStyle name="Hipervínculo" xfId="454" builtinId="8" hidden="1"/>
    <cellStyle name="Hipervínculo" xfId="456" builtinId="8" hidden="1"/>
    <cellStyle name="Hipervínculo" xfId="458" builtinId="8" hidden="1"/>
    <cellStyle name="Hipervínculo" xfId="460" builtinId="8" hidden="1"/>
    <cellStyle name="Hipervínculo" xfId="462" builtinId="8" hidden="1"/>
    <cellStyle name="Hipervínculo" xfId="464" builtinId="8" hidden="1"/>
    <cellStyle name="Hipervínculo" xfId="466" builtinId="8" hidden="1"/>
    <cellStyle name="Hipervínculo" xfId="468" builtinId="8" hidden="1"/>
    <cellStyle name="Hipervínculo" xfId="470" builtinId="8" hidden="1"/>
    <cellStyle name="Hipervínculo" xfId="472" builtinId="8" hidden="1"/>
    <cellStyle name="Hipervínculo" xfId="474" builtinId="8" hidden="1"/>
    <cellStyle name="Hipervínculo" xfId="476" builtinId="8" hidden="1"/>
    <cellStyle name="Hipervínculo" xfId="478" builtinId="8" hidden="1"/>
    <cellStyle name="Hipervínculo" xfId="480" builtinId="8" hidden="1"/>
    <cellStyle name="Hipervínculo" xfId="482" builtinId="8" hidden="1"/>
    <cellStyle name="Hipervínculo" xfId="484" builtinId="8" hidden="1"/>
    <cellStyle name="Hipervínculo" xfId="486" builtinId="8" hidden="1"/>
    <cellStyle name="Hipervínculo" xfId="488" builtinId="8" hidden="1"/>
    <cellStyle name="Hipervínculo" xfId="490" builtinId="8" hidden="1"/>
    <cellStyle name="Hipervínculo" xfId="492" builtinId="8" hidden="1"/>
    <cellStyle name="Hipervínculo" xfId="494" builtinId="8" hidden="1"/>
    <cellStyle name="Hipervínculo" xfId="496" builtinId="8" hidden="1"/>
    <cellStyle name="Hipervínculo" xfId="498" builtinId="8" hidden="1"/>
    <cellStyle name="Hipervínculo" xfId="500" builtinId="8" hidden="1"/>
    <cellStyle name="Hipervínculo" xfId="502" builtinId="8" hidden="1"/>
    <cellStyle name="Hipervínculo" xfId="504" builtinId="8" hidden="1"/>
    <cellStyle name="Hipervínculo" xfId="506" builtinId="8" hidden="1"/>
    <cellStyle name="Hipervínculo" xfId="508" builtinId="8" hidden="1"/>
    <cellStyle name="Hipervínculo" xfId="510" builtinId="8" hidden="1"/>
    <cellStyle name="Hipervínculo" xfId="512" builtinId="8" hidden="1"/>
    <cellStyle name="Hipervínculo" xfId="514" builtinId="8" hidden="1"/>
    <cellStyle name="Hipervínculo" xfId="516" builtinId="8" hidden="1"/>
    <cellStyle name="Hipervínculo" xfId="518" builtinId="8" hidden="1"/>
    <cellStyle name="Hipervínculo" xfId="520" builtinId="8" hidden="1"/>
    <cellStyle name="Hipervínculo" xfId="522" builtinId="8" hidden="1"/>
    <cellStyle name="Hipervínculo" xfId="524" builtinId="8" hidden="1"/>
    <cellStyle name="Hipervínculo" xfId="526" builtinId="8" hidden="1"/>
    <cellStyle name="Hipervínculo" xfId="528" builtinId="8" hidden="1"/>
    <cellStyle name="Hipervínculo" xfId="530" builtinId="8" hidden="1"/>
    <cellStyle name="Hipervínculo" xfId="532" builtinId="8" hidden="1"/>
    <cellStyle name="Hipervínculo" xfId="534" builtinId="8" hidden="1"/>
    <cellStyle name="Hipervínculo" xfId="536" builtinId="8" hidden="1"/>
    <cellStyle name="Hipervínculo" xfId="538" builtinId="8" hidden="1"/>
    <cellStyle name="Hipervínculo" xfId="540" builtinId="8" hidden="1"/>
    <cellStyle name="Hipervínculo" xfId="542" builtinId="8" hidden="1"/>
    <cellStyle name="Hipervínculo" xfId="544" builtinId="8" hidden="1"/>
    <cellStyle name="Hipervínculo" xfId="546" builtinId="8" hidden="1"/>
    <cellStyle name="Hipervínculo" xfId="548" builtinId="8" hidden="1"/>
    <cellStyle name="Hipervínculo" xfId="550" builtinId="8" hidden="1"/>
    <cellStyle name="Hipervínculo" xfId="552" builtinId="8" hidden="1"/>
    <cellStyle name="Hipervínculo" xfId="554" builtinId="8" hidden="1"/>
    <cellStyle name="Hipervínculo" xfId="556" builtinId="8" hidden="1"/>
    <cellStyle name="Hipervínculo" xfId="558" builtinId="8" hidden="1"/>
    <cellStyle name="Hipervínculo" xfId="560" builtinId="8" hidden="1"/>
    <cellStyle name="Hipervínculo" xfId="562" builtinId="8" hidden="1"/>
    <cellStyle name="Hipervínculo" xfId="564" builtinId="8" hidden="1"/>
    <cellStyle name="Hipervínculo" xfId="566" builtinId="8" hidden="1"/>
    <cellStyle name="Hipervínculo" xfId="568" builtinId="8" hidden="1"/>
    <cellStyle name="Hipervínculo" xfId="570" builtinId="8" hidden="1"/>
    <cellStyle name="Hipervínculo" xfId="572" builtinId="8" hidden="1"/>
    <cellStyle name="Hipervínculo" xfId="574" builtinId="8" hidden="1"/>
    <cellStyle name="Hipervínculo" xfId="576" builtinId="8" hidden="1"/>
    <cellStyle name="Hipervínculo" xfId="578" builtinId="8" hidden="1"/>
    <cellStyle name="Hipervínculo" xfId="580" builtinId="8" hidden="1"/>
    <cellStyle name="Hipervínculo" xfId="582" builtinId="8" hidden="1"/>
    <cellStyle name="Hipervínculo" xfId="584" builtinId="8" hidden="1"/>
    <cellStyle name="Hipervínculo" xfId="586" builtinId="8" hidden="1"/>
    <cellStyle name="Hipervínculo" xfId="588" builtinId="8" hidden="1"/>
    <cellStyle name="Hipervínculo" xfId="590" builtinId="8" hidden="1"/>
    <cellStyle name="Hipervínculo" xfId="592" builtinId="8" hidden="1"/>
    <cellStyle name="Hipervínculo" xfId="594" builtinId="8" hidden="1"/>
    <cellStyle name="Hipervínculo" xfId="596" builtinId="8" hidden="1"/>
    <cellStyle name="Hipervínculo" xfId="598" builtinId="8" hidden="1"/>
    <cellStyle name="Hipervínculo" xfId="600" builtinId="8" hidden="1"/>
    <cellStyle name="Hipervínculo" xfId="602" builtinId="8" hidden="1"/>
    <cellStyle name="Hipervínculo" xfId="604" builtinId="8" hidden="1"/>
    <cellStyle name="Hipervínculo" xfId="606" builtinId="8" hidden="1"/>
    <cellStyle name="Hipervínculo" xfId="608" builtinId="8" hidden="1"/>
    <cellStyle name="Hipervínculo" xfId="610" builtinId="8" hidden="1"/>
    <cellStyle name="Hipervínculo" xfId="612" builtinId="8" hidden="1"/>
    <cellStyle name="Hipervínculo" xfId="614" builtinId="8" hidden="1"/>
    <cellStyle name="Hipervínculo" xfId="616" builtinId="8" hidden="1"/>
    <cellStyle name="Hipervínculo" xfId="618" builtinId="8" hidden="1"/>
    <cellStyle name="Hipervínculo" xfId="620" builtinId="8" hidden="1"/>
    <cellStyle name="Hipervínculo" xfId="622" builtinId="8" hidden="1"/>
    <cellStyle name="Hipervínculo" xfId="624" builtinId="8" hidden="1"/>
    <cellStyle name="Hipervínculo" xfId="626" builtinId="8" hidden="1"/>
    <cellStyle name="Hipervínculo" xfId="628" builtinId="8" hidden="1"/>
    <cellStyle name="Hipervínculo" xfId="630" builtinId="8" hidden="1"/>
    <cellStyle name="Hipervínculo" xfId="632" builtinId="8" hidden="1"/>
    <cellStyle name="Hipervínculo" xfId="634" builtinId="8" hidden="1"/>
    <cellStyle name="Hipervínculo" xfId="636" builtinId="8" hidden="1"/>
    <cellStyle name="Hipervínculo" xfId="638" builtinId="8" hidden="1"/>
    <cellStyle name="Hipervínculo" xfId="640" builtinId="8" hidden="1"/>
    <cellStyle name="Hipervínculo" xfId="642" builtinId="8" hidden="1"/>
    <cellStyle name="Hipervínculo" xfId="644" builtinId="8" hidden="1"/>
    <cellStyle name="Hipervínculo" xfId="646" builtinId="8" hidden="1"/>
    <cellStyle name="Hipervínculo" xfId="648" builtinId="8" hidden="1"/>
    <cellStyle name="Hipervínculo" xfId="650" builtinId="8" hidden="1"/>
    <cellStyle name="Hipervínculo" xfId="652" builtinId="8" hidden="1"/>
    <cellStyle name="Hipervínculo" xfId="654" builtinId="8" hidden="1"/>
    <cellStyle name="Hipervínculo" xfId="656" builtinId="8" hidden="1"/>
    <cellStyle name="Hipervínculo" xfId="658" builtinId="8" hidden="1"/>
    <cellStyle name="Hipervínculo" xfId="660" builtinId="8" hidden="1"/>
    <cellStyle name="Hipervínculo" xfId="662" builtinId="8" hidden="1"/>
    <cellStyle name="Hipervínculo" xfId="664" builtinId="8" hidden="1"/>
    <cellStyle name="Hipervínculo" xfId="666" builtinId="8" hidden="1"/>
    <cellStyle name="Hipervínculo" xfId="66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Hipervínculo visitado" xfId="287" builtinId="9" hidden="1"/>
    <cellStyle name="Hipervínculo visitado" xfId="289" builtinId="9" hidden="1"/>
    <cellStyle name="Hipervínculo visitado" xfId="291" builtinId="9" hidden="1"/>
    <cellStyle name="Hipervínculo visitado" xfId="293" builtinId="9" hidden="1"/>
    <cellStyle name="Hipervínculo visitado" xfId="295" builtinId="9" hidden="1"/>
    <cellStyle name="Hipervínculo visitado" xfId="297" builtinId="9" hidden="1"/>
    <cellStyle name="Hipervínculo visitado" xfId="299" builtinId="9" hidden="1"/>
    <cellStyle name="Hipervínculo visitado" xfId="301" builtinId="9" hidden="1"/>
    <cellStyle name="Hipervínculo visitado" xfId="303" builtinId="9" hidden="1"/>
    <cellStyle name="Hipervínculo visitado" xfId="305" builtinId="9" hidden="1"/>
    <cellStyle name="Hipervínculo visitado" xfId="307" builtinId="9" hidden="1"/>
    <cellStyle name="Hipervínculo visitado" xfId="309" builtinId="9" hidden="1"/>
    <cellStyle name="Hipervínculo visitado" xfId="311" builtinId="9" hidden="1"/>
    <cellStyle name="Hipervínculo visitado" xfId="313" builtinId="9" hidden="1"/>
    <cellStyle name="Hipervínculo visitado" xfId="315" builtinId="9" hidden="1"/>
    <cellStyle name="Hipervínculo visitado" xfId="317" builtinId="9" hidden="1"/>
    <cellStyle name="Hipervínculo visitado" xfId="319" builtinId="9" hidden="1"/>
    <cellStyle name="Hipervínculo visitado" xfId="321" builtinId="9" hidden="1"/>
    <cellStyle name="Hipervínculo visitado" xfId="323" builtinId="9" hidden="1"/>
    <cellStyle name="Hipervínculo visitado" xfId="325" builtinId="9" hidden="1"/>
    <cellStyle name="Hipervínculo visitado" xfId="327" builtinId="9" hidden="1"/>
    <cellStyle name="Hipervínculo visitado" xfId="329" builtinId="9" hidden="1"/>
    <cellStyle name="Hipervínculo visitado" xfId="331" builtinId="9" hidden="1"/>
    <cellStyle name="Hipervínculo visitado" xfId="333" builtinId="9" hidden="1"/>
    <cellStyle name="Hipervínculo visitado" xfId="335" builtinId="9" hidden="1"/>
    <cellStyle name="Hipervínculo visitado" xfId="337" builtinId="9" hidden="1"/>
    <cellStyle name="Hipervínculo visitado" xfId="339" builtinId="9" hidden="1"/>
    <cellStyle name="Hipervínculo visitado" xfId="341" builtinId="9" hidden="1"/>
    <cellStyle name="Hipervínculo visitado" xfId="343" builtinId="9" hidden="1"/>
    <cellStyle name="Hipervínculo visitado" xfId="345" builtinId="9" hidden="1"/>
    <cellStyle name="Hipervínculo visitado" xfId="347" builtinId="9" hidden="1"/>
    <cellStyle name="Hipervínculo visitado" xfId="349" builtinId="9" hidden="1"/>
    <cellStyle name="Hipervínculo visitado" xfId="351" builtinId="9" hidden="1"/>
    <cellStyle name="Hipervínculo visitado" xfId="353" builtinId="9" hidden="1"/>
    <cellStyle name="Hipervínculo visitado" xfId="355" builtinId="9" hidden="1"/>
    <cellStyle name="Hipervínculo visitado" xfId="357" builtinId="9" hidden="1"/>
    <cellStyle name="Hipervínculo visitado" xfId="359" builtinId="9" hidden="1"/>
    <cellStyle name="Hipervínculo visitado" xfId="361" builtinId="9" hidden="1"/>
    <cellStyle name="Hipervínculo visitado" xfId="363" builtinId="9" hidden="1"/>
    <cellStyle name="Hipervínculo visitado" xfId="365" builtinId="9" hidden="1"/>
    <cellStyle name="Hipervínculo visitado" xfId="367" builtinId="9" hidden="1"/>
    <cellStyle name="Hipervínculo visitado" xfId="369" builtinId="9" hidden="1"/>
    <cellStyle name="Hipervínculo visitado" xfId="371" builtinId="9" hidden="1"/>
    <cellStyle name="Hipervínculo visitado" xfId="373" builtinId="9" hidden="1"/>
    <cellStyle name="Hipervínculo visitado" xfId="375" builtinId="9" hidden="1"/>
    <cellStyle name="Hipervínculo visitado" xfId="377" builtinId="9" hidden="1"/>
    <cellStyle name="Hipervínculo visitado" xfId="379" builtinId="9" hidden="1"/>
    <cellStyle name="Hipervínculo visitado" xfId="381" builtinId="9" hidden="1"/>
    <cellStyle name="Hipervínculo visitado" xfId="383" builtinId="9" hidden="1"/>
    <cellStyle name="Hipervínculo visitado" xfId="385" builtinId="9" hidden="1"/>
    <cellStyle name="Hipervínculo visitado" xfId="387" builtinId="9" hidden="1"/>
    <cellStyle name="Hipervínculo visitado" xfId="389" builtinId="9" hidden="1"/>
    <cellStyle name="Hipervínculo visitado" xfId="391" builtinId="9" hidden="1"/>
    <cellStyle name="Hipervínculo visitado" xfId="393" builtinId="9" hidden="1"/>
    <cellStyle name="Hipervínculo visitado" xfId="395" builtinId="9" hidden="1"/>
    <cellStyle name="Hipervínculo visitado" xfId="397" builtinId="9" hidden="1"/>
    <cellStyle name="Hipervínculo visitado" xfId="399" builtinId="9" hidden="1"/>
    <cellStyle name="Hipervínculo visitado" xfId="401" builtinId="9" hidden="1"/>
    <cellStyle name="Hipervínculo visitado" xfId="403" builtinId="9" hidden="1"/>
    <cellStyle name="Hipervínculo visitado" xfId="405" builtinId="9" hidden="1"/>
    <cellStyle name="Hipervínculo visitado" xfId="407" builtinId="9" hidden="1"/>
    <cellStyle name="Hipervínculo visitado" xfId="409" builtinId="9" hidden="1"/>
    <cellStyle name="Hipervínculo visitado" xfId="411" builtinId="9" hidden="1"/>
    <cellStyle name="Hipervínculo visitado" xfId="413" builtinId="9" hidden="1"/>
    <cellStyle name="Hipervínculo visitado" xfId="415" builtinId="9" hidden="1"/>
    <cellStyle name="Hipervínculo visitado" xfId="417" builtinId="9" hidden="1"/>
    <cellStyle name="Hipervínculo visitado" xfId="419" builtinId="9" hidden="1"/>
    <cellStyle name="Hipervínculo visitado" xfId="421" builtinId="9" hidden="1"/>
    <cellStyle name="Hipervínculo visitado" xfId="423" builtinId="9" hidden="1"/>
    <cellStyle name="Hipervínculo visitado" xfId="425" builtinId="9" hidden="1"/>
    <cellStyle name="Hipervínculo visitado" xfId="427" builtinId="9" hidden="1"/>
    <cellStyle name="Hipervínculo visitado" xfId="429" builtinId="9" hidden="1"/>
    <cellStyle name="Hipervínculo visitado" xfId="431" builtinId="9" hidden="1"/>
    <cellStyle name="Hipervínculo visitado" xfId="433" builtinId="9" hidden="1"/>
    <cellStyle name="Hipervínculo visitado" xfId="435" builtinId="9" hidden="1"/>
    <cellStyle name="Hipervínculo visitado" xfId="437" builtinId="9" hidden="1"/>
    <cellStyle name="Hipervínculo visitado" xfId="439" builtinId="9" hidden="1"/>
    <cellStyle name="Hipervínculo visitado" xfId="441" builtinId="9" hidden="1"/>
    <cellStyle name="Hipervínculo visitado" xfId="443" builtinId="9" hidden="1"/>
    <cellStyle name="Hipervínculo visitado" xfId="445" builtinId="9" hidden="1"/>
    <cellStyle name="Hipervínculo visitado" xfId="447" builtinId="9" hidden="1"/>
    <cellStyle name="Hipervínculo visitado" xfId="449" builtinId="9" hidden="1"/>
    <cellStyle name="Hipervínculo visitado" xfId="451" builtinId="9" hidden="1"/>
    <cellStyle name="Hipervínculo visitado" xfId="453" builtinId="9" hidden="1"/>
    <cellStyle name="Hipervínculo visitado" xfId="455" builtinId="9" hidden="1"/>
    <cellStyle name="Hipervínculo visitado" xfId="457" builtinId="9" hidden="1"/>
    <cellStyle name="Hipervínculo visitado" xfId="459" builtinId="9" hidden="1"/>
    <cellStyle name="Hipervínculo visitado" xfId="461" builtinId="9" hidden="1"/>
    <cellStyle name="Hipervínculo visitado" xfId="463" builtinId="9" hidden="1"/>
    <cellStyle name="Hipervínculo visitado" xfId="465" builtinId="9" hidden="1"/>
    <cellStyle name="Hipervínculo visitado" xfId="467" builtinId="9" hidden="1"/>
    <cellStyle name="Hipervínculo visitado" xfId="469" builtinId="9" hidden="1"/>
    <cellStyle name="Hipervínculo visitado" xfId="471" builtinId="9" hidden="1"/>
    <cellStyle name="Hipervínculo visitado" xfId="473" builtinId="9" hidden="1"/>
    <cellStyle name="Hipervínculo visitado" xfId="475" builtinId="9" hidden="1"/>
    <cellStyle name="Hipervínculo visitado" xfId="477" builtinId="9" hidden="1"/>
    <cellStyle name="Hipervínculo visitado" xfId="479" builtinId="9" hidden="1"/>
    <cellStyle name="Hipervínculo visitado" xfId="481" builtinId="9" hidden="1"/>
    <cellStyle name="Hipervínculo visitado" xfId="483" builtinId="9" hidden="1"/>
    <cellStyle name="Hipervínculo visitado" xfId="485" builtinId="9" hidden="1"/>
    <cellStyle name="Hipervínculo visitado" xfId="487" builtinId="9" hidden="1"/>
    <cellStyle name="Hipervínculo visitado" xfId="489" builtinId="9" hidden="1"/>
    <cellStyle name="Hipervínculo visitado" xfId="491" builtinId="9" hidden="1"/>
    <cellStyle name="Hipervínculo visitado" xfId="493" builtinId="9" hidden="1"/>
    <cellStyle name="Hipervínculo visitado" xfId="495" builtinId="9" hidden="1"/>
    <cellStyle name="Hipervínculo visitado" xfId="497" builtinId="9" hidden="1"/>
    <cellStyle name="Hipervínculo visitado" xfId="499" builtinId="9" hidden="1"/>
    <cellStyle name="Hipervínculo visitado" xfId="501" builtinId="9" hidden="1"/>
    <cellStyle name="Hipervínculo visitado" xfId="503" builtinId="9" hidden="1"/>
    <cellStyle name="Hipervínculo visitado" xfId="505" builtinId="9" hidden="1"/>
    <cellStyle name="Hipervínculo visitado" xfId="507" builtinId="9" hidden="1"/>
    <cellStyle name="Hipervínculo visitado" xfId="509" builtinId="9" hidden="1"/>
    <cellStyle name="Hipervínculo visitado" xfId="511" builtinId="9" hidden="1"/>
    <cellStyle name="Hipervínculo visitado" xfId="513" builtinId="9" hidden="1"/>
    <cellStyle name="Hipervínculo visitado" xfId="515" builtinId="9" hidden="1"/>
    <cellStyle name="Hipervínculo visitado" xfId="517" builtinId="9" hidden="1"/>
    <cellStyle name="Hipervínculo visitado" xfId="519" builtinId="9" hidden="1"/>
    <cellStyle name="Hipervínculo visitado" xfId="521" builtinId="9" hidden="1"/>
    <cellStyle name="Hipervínculo visitado" xfId="523" builtinId="9" hidden="1"/>
    <cellStyle name="Hipervínculo visitado" xfId="525" builtinId="9" hidden="1"/>
    <cellStyle name="Hipervínculo visitado" xfId="527" builtinId="9" hidden="1"/>
    <cellStyle name="Hipervínculo visitado" xfId="529" builtinId="9" hidden="1"/>
    <cellStyle name="Hipervínculo visitado" xfId="531" builtinId="9" hidden="1"/>
    <cellStyle name="Hipervínculo visitado" xfId="533" builtinId="9" hidden="1"/>
    <cellStyle name="Hipervínculo visitado" xfId="535" builtinId="9" hidden="1"/>
    <cellStyle name="Hipervínculo visitado" xfId="537" builtinId="9" hidden="1"/>
    <cellStyle name="Hipervínculo visitado" xfId="539" builtinId="9" hidden="1"/>
    <cellStyle name="Hipervínculo visitado" xfId="541" builtinId="9" hidden="1"/>
    <cellStyle name="Hipervínculo visitado" xfId="543" builtinId="9" hidden="1"/>
    <cellStyle name="Hipervínculo visitado" xfId="545" builtinId="9" hidden="1"/>
    <cellStyle name="Hipervínculo visitado" xfId="547" builtinId="9" hidden="1"/>
    <cellStyle name="Hipervínculo visitado" xfId="549" builtinId="9" hidden="1"/>
    <cellStyle name="Hipervínculo visitado" xfId="551" builtinId="9" hidden="1"/>
    <cellStyle name="Hipervínculo visitado" xfId="553" builtinId="9" hidden="1"/>
    <cellStyle name="Hipervínculo visitado" xfId="555" builtinId="9" hidden="1"/>
    <cellStyle name="Hipervínculo visitado" xfId="557" builtinId="9" hidden="1"/>
    <cellStyle name="Hipervínculo visitado" xfId="559" builtinId="9" hidden="1"/>
    <cellStyle name="Hipervínculo visitado" xfId="561" builtinId="9" hidden="1"/>
    <cellStyle name="Hipervínculo visitado" xfId="563" builtinId="9" hidden="1"/>
    <cellStyle name="Hipervínculo visitado" xfId="565" builtinId="9" hidden="1"/>
    <cellStyle name="Hipervínculo visitado" xfId="567" builtinId="9" hidden="1"/>
    <cellStyle name="Hipervínculo visitado" xfId="569" builtinId="9" hidden="1"/>
    <cellStyle name="Hipervínculo visitado" xfId="571" builtinId="9" hidden="1"/>
    <cellStyle name="Hipervínculo visitado" xfId="573" builtinId="9" hidden="1"/>
    <cellStyle name="Hipervínculo visitado" xfId="575" builtinId="9" hidden="1"/>
    <cellStyle name="Hipervínculo visitado" xfId="577" builtinId="9" hidden="1"/>
    <cellStyle name="Hipervínculo visitado" xfId="579" builtinId="9" hidden="1"/>
    <cellStyle name="Hipervínculo visitado" xfId="581" builtinId="9" hidden="1"/>
    <cellStyle name="Hipervínculo visitado" xfId="583" builtinId="9" hidden="1"/>
    <cellStyle name="Hipervínculo visitado" xfId="585" builtinId="9" hidden="1"/>
    <cellStyle name="Hipervínculo visitado" xfId="587" builtinId="9" hidden="1"/>
    <cellStyle name="Hipervínculo visitado" xfId="589" builtinId="9" hidden="1"/>
    <cellStyle name="Hipervínculo visitado" xfId="591" builtinId="9" hidden="1"/>
    <cellStyle name="Hipervínculo visitado" xfId="593" builtinId="9" hidden="1"/>
    <cellStyle name="Hipervínculo visitado" xfId="595" builtinId="9" hidden="1"/>
    <cellStyle name="Hipervínculo visitado" xfId="597" builtinId="9" hidden="1"/>
    <cellStyle name="Hipervínculo visitado" xfId="599" builtinId="9" hidden="1"/>
    <cellStyle name="Hipervínculo visitado" xfId="601" builtinId="9" hidden="1"/>
    <cellStyle name="Hipervínculo visitado" xfId="603" builtinId="9" hidden="1"/>
    <cellStyle name="Hipervínculo visitado" xfId="605" builtinId="9" hidden="1"/>
    <cellStyle name="Hipervínculo visitado" xfId="607" builtinId="9" hidden="1"/>
    <cellStyle name="Hipervínculo visitado" xfId="609" builtinId="9" hidden="1"/>
    <cellStyle name="Hipervínculo visitado" xfId="611" builtinId="9" hidden="1"/>
    <cellStyle name="Hipervínculo visitado" xfId="613" builtinId="9" hidden="1"/>
    <cellStyle name="Hipervínculo visitado" xfId="615" builtinId="9" hidden="1"/>
    <cellStyle name="Hipervínculo visitado" xfId="617" builtinId="9" hidden="1"/>
    <cellStyle name="Hipervínculo visitado" xfId="619" builtinId="9" hidden="1"/>
    <cellStyle name="Hipervínculo visitado" xfId="621" builtinId="9" hidden="1"/>
    <cellStyle name="Hipervínculo visitado" xfId="623" builtinId="9" hidden="1"/>
    <cellStyle name="Hipervínculo visitado" xfId="625" builtinId="9" hidden="1"/>
    <cellStyle name="Hipervínculo visitado" xfId="627" builtinId="9" hidden="1"/>
    <cellStyle name="Hipervínculo visitado" xfId="629" builtinId="9" hidden="1"/>
    <cellStyle name="Hipervínculo visitado" xfId="631" builtinId="9" hidden="1"/>
    <cellStyle name="Hipervínculo visitado" xfId="633" builtinId="9" hidden="1"/>
    <cellStyle name="Hipervínculo visitado" xfId="635" builtinId="9" hidden="1"/>
    <cellStyle name="Hipervínculo visitado" xfId="637" builtinId="9" hidden="1"/>
    <cellStyle name="Hipervínculo visitado" xfId="639" builtinId="9" hidden="1"/>
    <cellStyle name="Hipervínculo visitado" xfId="641" builtinId="9" hidden="1"/>
    <cellStyle name="Hipervínculo visitado" xfId="643" builtinId="9" hidden="1"/>
    <cellStyle name="Hipervínculo visitado" xfId="645" builtinId="9" hidden="1"/>
    <cellStyle name="Hipervínculo visitado" xfId="647" builtinId="9" hidden="1"/>
    <cellStyle name="Hipervínculo visitado" xfId="649" builtinId="9" hidden="1"/>
    <cellStyle name="Hipervínculo visitado" xfId="651" builtinId="9" hidden="1"/>
    <cellStyle name="Hipervínculo visitado" xfId="653" builtinId="9" hidden="1"/>
    <cellStyle name="Hipervínculo visitado" xfId="655" builtinId="9" hidden="1"/>
    <cellStyle name="Hipervínculo visitado" xfId="657" builtinId="9" hidden="1"/>
    <cellStyle name="Hipervínculo visitado" xfId="659" builtinId="9" hidden="1"/>
    <cellStyle name="Hipervínculo visitado" xfId="661" builtinId="9" hidden="1"/>
    <cellStyle name="Hipervínculo visitado" xfId="663" builtinId="9" hidden="1"/>
    <cellStyle name="Hipervínculo visitado" xfId="665" builtinId="9" hidden="1"/>
    <cellStyle name="Hipervínculo visitado" xfId="667" builtinId="9" hidden="1"/>
    <cellStyle name="Hipervínculo visitado" xfId="669" builtinId="9" hidden="1"/>
    <cellStyle name="Normal" xfId="0" builtinId="0"/>
    <cellStyle name="Porcentaje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1532758</xdr:colOff>
      <xdr:row>0</xdr:row>
      <xdr:rowOff>61309</xdr:rowOff>
    </xdr:from>
    <xdr:to>
      <xdr:col>1</xdr:col>
      <xdr:colOff>3743932</xdr:colOff>
      <xdr:row>5</xdr:row>
      <xdr:rowOff>52551</xdr:rowOff>
    </xdr:to>
    <xdr:pic>
      <xdr:nvPicPr>
        <xdr:cNvPr id="2" name="Picture 1" descr="idconline.com.m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724" y="61309"/>
          <a:ext cx="2211174" cy="691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163"/>
  <sheetViews>
    <sheetView tabSelected="1" zoomScale="145" zoomScaleNormal="145" zoomScalePageLayoutView="145" workbookViewId="0"/>
  </sheetViews>
  <sheetFormatPr baseColWidth="10" defaultRowHeight="12" x14ac:dyDescent="0.15"/>
  <cols>
    <col min="1" max="1" width="6.1640625" style="1" bestFit="1" customWidth="1"/>
    <col min="2" max="2" width="55" style="1" bestFit="1" customWidth="1"/>
    <col min="3" max="3" width="16.33203125" style="1" bestFit="1" customWidth="1"/>
    <col min="4" max="4" width="10.83203125" style="1" customWidth="1"/>
    <col min="5" max="6" width="10.83203125" style="1" hidden="1" customWidth="1"/>
    <col min="7" max="9" width="10.83203125" style="1" customWidth="1"/>
    <col min="10" max="16384" width="10.83203125" style="1"/>
  </cols>
  <sheetData>
    <row r="7" spans="1:6" x14ac:dyDescent="0.15">
      <c r="B7" s="2" t="s">
        <v>62</v>
      </c>
    </row>
    <row r="10" spans="1:6" ht="11" customHeight="1" x14ac:dyDescent="0.15">
      <c r="A10" s="3"/>
      <c r="B10" s="4" t="s">
        <v>40</v>
      </c>
      <c r="C10" s="34">
        <v>6</v>
      </c>
    </row>
    <row r="11" spans="1:6" ht="13" x14ac:dyDescent="0.15">
      <c r="A11" s="3"/>
      <c r="B11" s="4" t="s">
        <v>7</v>
      </c>
      <c r="C11" s="35">
        <v>854506</v>
      </c>
      <c r="D11" s="5"/>
    </row>
    <row r="12" spans="1:6" x14ac:dyDescent="0.15">
      <c r="A12" s="3"/>
      <c r="B12" s="6" t="s">
        <v>45</v>
      </c>
      <c r="C12" s="35">
        <v>0</v>
      </c>
      <c r="D12" s="5"/>
    </row>
    <row r="13" spans="1:6" ht="52" x14ac:dyDescent="0.15">
      <c r="A13" s="3"/>
      <c r="B13" s="7" t="s">
        <v>47</v>
      </c>
      <c r="C13" s="35">
        <v>0</v>
      </c>
      <c r="D13" s="5"/>
    </row>
    <row r="14" spans="1:6" ht="52" x14ac:dyDescent="0.15">
      <c r="A14" s="3"/>
      <c r="B14" s="4" t="s">
        <v>46</v>
      </c>
      <c r="C14" s="35">
        <v>0</v>
      </c>
      <c r="D14" s="5"/>
    </row>
    <row r="15" spans="1:6" ht="26" x14ac:dyDescent="0.15">
      <c r="A15" s="3"/>
      <c r="B15" s="4" t="s">
        <v>48</v>
      </c>
      <c r="C15" s="36" t="s">
        <v>50</v>
      </c>
      <c r="D15" s="5"/>
      <c r="F15" s="1" t="s">
        <v>51</v>
      </c>
    </row>
    <row r="16" spans="1:6" x14ac:dyDescent="0.15">
      <c r="B16" s="8" t="s">
        <v>52</v>
      </c>
      <c r="C16" s="37"/>
      <c r="D16" s="5"/>
      <c r="F16" s="1" t="s">
        <v>50</v>
      </c>
    </row>
    <row r="17" spans="1:4" ht="13" x14ac:dyDescent="0.15">
      <c r="A17" s="3"/>
      <c r="B17" s="4" t="s">
        <v>61</v>
      </c>
      <c r="C17" s="38"/>
      <c r="D17" s="5"/>
    </row>
    <row r="18" spans="1:4" ht="13" x14ac:dyDescent="0.15">
      <c r="A18" s="3"/>
      <c r="B18" s="4" t="s">
        <v>60</v>
      </c>
      <c r="C18" s="38"/>
      <c r="D18" s="5"/>
    </row>
    <row r="19" spans="1:4" ht="13" x14ac:dyDescent="0.15">
      <c r="A19" s="3"/>
      <c r="B19" s="4" t="s">
        <v>58</v>
      </c>
      <c r="C19" s="38"/>
      <c r="D19" s="5"/>
    </row>
    <row r="20" spans="1:4" ht="13" x14ac:dyDescent="0.15">
      <c r="A20" s="3"/>
      <c r="B20" s="4" t="s">
        <v>55</v>
      </c>
      <c r="C20" s="38"/>
      <c r="D20" s="5"/>
    </row>
    <row r="21" spans="1:4" x14ac:dyDescent="0.15">
      <c r="A21" s="3"/>
      <c r="B21" s="3"/>
      <c r="C21" s="9"/>
      <c r="D21" s="5"/>
    </row>
    <row r="22" spans="1:4" ht="13" x14ac:dyDescent="0.15">
      <c r="B22" s="10" t="s">
        <v>49</v>
      </c>
      <c r="C22" s="9"/>
      <c r="D22" s="5"/>
    </row>
    <row r="23" spans="1:4" x14ac:dyDescent="0.15">
      <c r="A23" s="3"/>
      <c r="B23" s="3"/>
      <c r="C23" s="9"/>
      <c r="D23" s="5"/>
    </row>
    <row r="25" spans="1:4" ht="13" x14ac:dyDescent="0.15">
      <c r="A25" s="3"/>
      <c r="B25" s="10" t="s">
        <v>0</v>
      </c>
      <c r="C25" s="10" t="s">
        <v>1</v>
      </c>
    </row>
    <row r="26" spans="1:4" ht="11" customHeight="1" x14ac:dyDescent="0.15">
      <c r="A26" s="3"/>
      <c r="B26" s="3" t="s">
        <v>7</v>
      </c>
      <c r="C26" s="9">
        <f>+C11</f>
        <v>854506</v>
      </c>
    </row>
    <row r="27" spans="1:4" ht="13" x14ac:dyDescent="0.15">
      <c r="A27" s="11" t="s">
        <v>2</v>
      </c>
      <c r="B27" s="3" t="s">
        <v>8</v>
      </c>
      <c r="C27" s="12">
        <v>0.05</v>
      </c>
    </row>
    <row r="28" spans="1:4" ht="11" customHeight="1" x14ac:dyDescent="0.15">
      <c r="A28" s="13" t="s">
        <v>3</v>
      </c>
      <c r="B28" s="13" t="s">
        <v>9</v>
      </c>
      <c r="C28" s="14">
        <f>ROUND((C26*C27),2)</f>
        <v>42725.3</v>
      </c>
    </row>
    <row r="30" spans="1:4" ht="13" x14ac:dyDescent="0.15">
      <c r="A30" s="3"/>
      <c r="B30" s="10" t="s">
        <v>0</v>
      </c>
      <c r="C30" s="10" t="s">
        <v>1</v>
      </c>
    </row>
    <row r="31" spans="1:4" ht="11" customHeight="1" x14ac:dyDescent="0.15">
      <c r="A31" s="3"/>
      <c r="B31" s="3" t="s">
        <v>7</v>
      </c>
      <c r="C31" s="9">
        <f>+C11</f>
        <v>854506</v>
      </c>
    </row>
    <row r="32" spans="1:4" ht="21" customHeight="1" x14ac:dyDescent="0.15">
      <c r="A32" s="11" t="s">
        <v>4</v>
      </c>
      <c r="B32" s="3" t="s">
        <v>10</v>
      </c>
      <c r="C32" s="15">
        <f>+C10</f>
        <v>6</v>
      </c>
    </row>
    <row r="33" spans="1:5" ht="11" customHeight="1" x14ac:dyDescent="0.15">
      <c r="A33" s="13" t="s">
        <v>3</v>
      </c>
      <c r="B33" s="13" t="s">
        <v>44</v>
      </c>
      <c r="C33" s="14">
        <f>ROUND((C31/C32),2)</f>
        <v>142417.67000000001</v>
      </c>
    </row>
    <row r="34" spans="1:5" x14ac:dyDescent="0.15">
      <c r="A34" s="16"/>
    </row>
    <row r="35" spans="1:5" ht="43" hidden="1" customHeight="1" x14ac:dyDescent="0.15">
      <c r="B35" s="48" t="s">
        <v>13</v>
      </c>
      <c r="C35" s="48" t="s">
        <v>14</v>
      </c>
      <c r="D35" s="48" t="s">
        <v>15</v>
      </c>
      <c r="E35" s="48" t="s">
        <v>16</v>
      </c>
    </row>
    <row r="36" spans="1:5" hidden="1" x14ac:dyDescent="0.15">
      <c r="B36" s="45"/>
      <c r="C36" s="45"/>
      <c r="D36" s="45"/>
      <c r="E36" s="45"/>
    </row>
    <row r="37" spans="1:5" hidden="1" x14ac:dyDescent="0.15">
      <c r="B37" s="44" t="s">
        <v>17</v>
      </c>
      <c r="C37" s="44" t="s">
        <v>17</v>
      </c>
      <c r="D37" s="44" t="s">
        <v>17</v>
      </c>
      <c r="E37" s="46" t="s">
        <v>18</v>
      </c>
    </row>
    <row r="38" spans="1:5" hidden="1" x14ac:dyDescent="0.15">
      <c r="B38" s="45"/>
      <c r="C38" s="45"/>
      <c r="D38" s="45"/>
      <c r="E38" s="47"/>
    </row>
    <row r="39" spans="1:5" hidden="1" x14ac:dyDescent="0.15">
      <c r="B39" s="42">
        <v>0.01</v>
      </c>
      <c r="C39" s="43">
        <v>7735</v>
      </c>
      <c r="D39" s="42">
        <v>0</v>
      </c>
      <c r="E39" s="42">
        <v>1.92</v>
      </c>
    </row>
    <row r="40" spans="1:5" hidden="1" x14ac:dyDescent="0.15">
      <c r="B40" s="43">
        <v>7735.01</v>
      </c>
      <c r="C40" s="43">
        <v>65651.070000000007</v>
      </c>
      <c r="D40" s="42">
        <v>148.51</v>
      </c>
      <c r="E40" s="42">
        <v>6.4</v>
      </c>
    </row>
    <row r="41" spans="1:5" hidden="1" x14ac:dyDescent="0.15">
      <c r="B41" s="43">
        <v>65651.08</v>
      </c>
      <c r="C41" s="43">
        <v>115375.9</v>
      </c>
      <c r="D41" s="43">
        <v>3855.14</v>
      </c>
      <c r="E41" s="42">
        <v>10.88</v>
      </c>
    </row>
    <row r="42" spans="1:5" hidden="1" x14ac:dyDescent="0.15">
      <c r="B42" s="43">
        <v>115375.91</v>
      </c>
      <c r="C42" s="43">
        <v>134119.41</v>
      </c>
      <c r="D42" s="43">
        <v>9265.2000000000007</v>
      </c>
      <c r="E42" s="42">
        <v>16</v>
      </c>
    </row>
    <row r="43" spans="1:5" hidden="1" x14ac:dyDescent="0.15">
      <c r="B43" s="43">
        <v>134119.42000000001</v>
      </c>
      <c r="C43" s="43">
        <v>160577.65</v>
      </c>
      <c r="D43" s="43">
        <v>12264.16</v>
      </c>
      <c r="E43" s="42">
        <v>17.920000000000002</v>
      </c>
    </row>
    <row r="44" spans="1:5" hidden="1" x14ac:dyDescent="0.15">
      <c r="B44" s="43">
        <v>160577.66</v>
      </c>
      <c r="C44" s="43">
        <v>323862</v>
      </c>
      <c r="D44" s="43">
        <v>17005.47</v>
      </c>
      <c r="E44" s="42">
        <v>21.36</v>
      </c>
    </row>
    <row r="45" spans="1:5" hidden="1" x14ac:dyDescent="0.15">
      <c r="B45" s="43">
        <v>323862.01</v>
      </c>
      <c r="C45" s="43">
        <v>510451</v>
      </c>
      <c r="D45" s="43">
        <v>51883.01</v>
      </c>
      <c r="E45" s="42">
        <v>23.52</v>
      </c>
    </row>
    <row r="46" spans="1:5" hidden="1" x14ac:dyDescent="0.15">
      <c r="B46" s="43">
        <v>510451.01</v>
      </c>
      <c r="C46" s="43">
        <v>974535.03</v>
      </c>
      <c r="D46" s="43">
        <v>95768.74</v>
      </c>
      <c r="E46" s="42">
        <v>30</v>
      </c>
    </row>
    <row r="47" spans="1:5" hidden="1" x14ac:dyDescent="0.15">
      <c r="B47" s="43">
        <v>974535.04</v>
      </c>
      <c r="C47" s="43">
        <v>1299380.04</v>
      </c>
      <c r="D47" s="43">
        <v>234993.95</v>
      </c>
      <c r="E47" s="42">
        <v>32</v>
      </c>
    </row>
    <row r="48" spans="1:5" hidden="1" x14ac:dyDescent="0.15">
      <c r="B48" s="43">
        <v>1299380.05</v>
      </c>
      <c r="C48" s="43">
        <v>3898140.12</v>
      </c>
      <c r="D48" s="43">
        <v>338944.34</v>
      </c>
      <c r="E48" s="42">
        <v>34</v>
      </c>
    </row>
    <row r="49" spans="1:5" hidden="1" x14ac:dyDescent="0.15">
      <c r="B49" s="43">
        <v>3898140.13</v>
      </c>
      <c r="C49" s="42" t="s">
        <v>12</v>
      </c>
      <c r="D49" s="43">
        <v>1222522.76</v>
      </c>
      <c r="E49" s="42">
        <v>35</v>
      </c>
    </row>
    <row r="50" spans="1:5" x14ac:dyDescent="0.15">
      <c r="B50" s="17"/>
      <c r="C50" s="17"/>
      <c r="D50" s="17"/>
      <c r="E50" s="18"/>
    </row>
    <row r="51" spans="1:5" x14ac:dyDescent="0.15">
      <c r="B51" s="17"/>
      <c r="C51" s="17"/>
      <c r="D51" s="17"/>
      <c r="E51" s="18"/>
    </row>
    <row r="52" spans="1:5" ht="13" x14ac:dyDescent="0.15">
      <c r="B52" s="10" t="s">
        <v>53</v>
      </c>
      <c r="C52" s="17"/>
      <c r="D52" s="17"/>
      <c r="E52" s="18"/>
    </row>
    <row r="54" spans="1:5" ht="13" x14ac:dyDescent="0.15">
      <c r="A54" s="3"/>
      <c r="B54" s="10" t="s">
        <v>0</v>
      </c>
      <c r="C54" s="10" t="s">
        <v>1</v>
      </c>
    </row>
    <row r="55" spans="1:5" ht="11" customHeight="1" x14ac:dyDescent="0.15">
      <c r="A55" s="3"/>
      <c r="B55" s="3" t="s">
        <v>11</v>
      </c>
      <c r="C55" s="9">
        <f>+C33</f>
        <v>142417.67000000001</v>
      </c>
    </row>
    <row r="56" spans="1:5" ht="13" customHeight="1" x14ac:dyDescent="0.15">
      <c r="A56" s="11" t="s">
        <v>6</v>
      </c>
      <c r="B56" s="3" t="s">
        <v>19</v>
      </c>
      <c r="C56" s="17">
        <f>VLOOKUP(C55,impuesto,1)</f>
        <v>134119.42000000001</v>
      </c>
    </row>
    <row r="57" spans="1:5" ht="13" x14ac:dyDescent="0.15">
      <c r="A57" s="11" t="s">
        <v>3</v>
      </c>
      <c r="B57" s="3" t="s">
        <v>20</v>
      </c>
      <c r="C57" s="17">
        <f>+C55-C56</f>
        <v>8298.25</v>
      </c>
    </row>
    <row r="58" spans="1:5" ht="11" customHeight="1" x14ac:dyDescent="0.15">
      <c r="A58" s="11" t="s">
        <v>2</v>
      </c>
      <c r="B58" s="3" t="s">
        <v>16</v>
      </c>
      <c r="C58" s="19">
        <f>VLOOKUP(C55,impuesto,4)/100</f>
        <v>0.17920000000000003</v>
      </c>
    </row>
    <row r="59" spans="1:5" ht="13" x14ac:dyDescent="0.15">
      <c r="A59" s="11" t="s">
        <v>3</v>
      </c>
      <c r="B59" s="3" t="s">
        <v>21</v>
      </c>
      <c r="C59" s="17">
        <f>ROUND((C57*C58),2)</f>
        <v>1487.05</v>
      </c>
    </row>
    <row r="60" spans="1:5" ht="13" x14ac:dyDescent="0.15">
      <c r="A60" s="11" t="s">
        <v>5</v>
      </c>
      <c r="B60" s="3" t="s">
        <v>15</v>
      </c>
      <c r="C60" s="17">
        <f>VLOOKUP(C55,impuesto,3)</f>
        <v>12264.16</v>
      </c>
    </row>
    <row r="61" spans="1:5" ht="13" x14ac:dyDescent="0.15">
      <c r="A61" s="13" t="s">
        <v>3</v>
      </c>
      <c r="B61" s="13" t="s">
        <v>22</v>
      </c>
      <c r="C61" s="14">
        <f>+C59+C60</f>
        <v>13751.21</v>
      </c>
    </row>
    <row r="63" spans="1:5" ht="13" x14ac:dyDescent="0.15">
      <c r="A63" s="3"/>
      <c r="B63" s="10" t="s">
        <v>0</v>
      </c>
      <c r="C63" s="10" t="s">
        <v>1</v>
      </c>
    </row>
    <row r="64" spans="1:5" ht="13" x14ac:dyDescent="0.15">
      <c r="A64" s="3"/>
      <c r="B64" s="3" t="s">
        <v>22</v>
      </c>
      <c r="C64" s="9">
        <f>+C61</f>
        <v>13751.21</v>
      </c>
    </row>
    <row r="65" spans="1:3" ht="12" customHeight="1" x14ac:dyDescent="0.15">
      <c r="A65" s="11" t="s">
        <v>2</v>
      </c>
      <c r="B65" s="3" t="s">
        <v>10</v>
      </c>
      <c r="C65" s="3">
        <v>8</v>
      </c>
    </row>
    <row r="66" spans="1:3" ht="11" customHeight="1" x14ac:dyDescent="0.15">
      <c r="A66" s="11" t="s">
        <v>3</v>
      </c>
      <c r="B66" s="3" t="s">
        <v>22</v>
      </c>
      <c r="C66" s="17">
        <f>ROUND((C64*C65),2)</f>
        <v>110009.68</v>
      </c>
    </row>
    <row r="67" spans="1:3" ht="11" customHeight="1" x14ac:dyDescent="0.15">
      <c r="A67" s="11" t="s">
        <v>6</v>
      </c>
      <c r="B67" s="3" t="s">
        <v>23</v>
      </c>
      <c r="C67" s="17">
        <f>+C28</f>
        <v>42725.3</v>
      </c>
    </row>
    <row r="68" spans="1:3" ht="13" x14ac:dyDescent="0.15">
      <c r="A68" s="13" t="s">
        <v>3</v>
      </c>
      <c r="B68" s="13" t="s">
        <v>24</v>
      </c>
      <c r="C68" s="14">
        <f>+C66-C67</f>
        <v>67284.37999999999</v>
      </c>
    </row>
    <row r="69" spans="1:3" x14ac:dyDescent="0.15">
      <c r="A69" s="2"/>
      <c r="B69" s="2"/>
      <c r="C69" s="2"/>
    </row>
    <row r="70" spans="1:3" ht="13" x14ac:dyDescent="0.15">
      <c r="A70" s="10"/>
      <c r="B70" s="10" t="s">
        <v>0</v>
      </c>
      <c r="C70" s="10" t="s">
        <v>1</v>
      </c>
    </row>
    <row r="71" spans="1:3" ht="13" x14ac:dyDescent="0.15">
      <c r="A71" s="11"/>
      <c r="B71" s="3" t="s">
        <v>25</v>
      </c>
      <c r="C71" s="9">
        <f>+C11</f>
        <v>854506</v>
      </c>
    </row>
    <row r="72" spans="1:3" ht="11" customHeight="1" x14ac:dyDescent="0.15">
      <c r="A72" s="11" t="s">
        <v>4</v>
      </c>
      <c r="B72" s="3" t="s">
        <v>26</v>
      </c>
      <c r="C72" s="3">
        <f>+C10</f>
        <v>6</v>
      </c>
    </row>
    <row r="73" spans="1:3" ht="13" x14ac:dyDescent="0.15">
      <c r="A73" s="13" t="s">
        <v>3</v>
      </c>
      <c r="B73" s="13" t="s">
        <v>27</v>
      </c>
      <c r="C73" s="14">
        <f>ROUND((C71/C72),2)</f>
        <v>142417.67000000001</v>
      </c>
    </row>
    <row r="74" spans="1:3" x14ac:dyDescent="0.15">
      <c r="A74" s="16"/>
    </row>
    <row r="75" spans="1:3" x14ac:dyDescent="0.15">
      <c r="A75" s="16"/>
    </row>
    <row r="76" spans="1:3" ht="13" x14ac:dyDescent="0.15">
      <c r="A76" s="10"/>
      <c r="B76" s="10" t="s">
        <v>0</v>
      </c>
      <c r="C76" s="10" t="s">
        <v>1</v>
      </c>
    </row>
    <row r="77" spans="1:3" ht="13" x14ac:dyDescent="0.15">
      <c r="A77" s="3"/>
      <c r="B77" s="3" t="s">
        <v>25</v>
      </c>
      <c r="C77" s="9">
        <f>+C71</f>
        <v>854506</v>
      </c>
    </row>
    <row r="78" spans="1:3" ht="11" customHeight="1" x14ac:dyDescent="0.15">
      <c r="A78" s="11" t="s">
        <v>6</v>
      </c>
      <c r="B78" s="3" t="s">
        <v>27</v>
      </c>
      <c r="C78" s="17">
        <f>+C73</f>
        <v>142417.67000000001</v>
      </c>
    </row>
    <row r="79" spans="1:3" ht="13" x14ac:dyDescent="0.15">
      <c r="A79" s="13" t="s">
        <v>3</v>
      </c>
      <c r="B79" s="13" t="s">
        <v>28</v>
      </c>
      <c r="C79" s="14">
        <f>+C77-C78</f>
        <v>712088.33</v>
      </c>
    </row>
    <row r="80" spans="1:3" x14ac:dyDescent="0.15">
      <c r="A80" s="16"/>
    </row>
    <row r="81" spans="1:3" ht="13" x14ac:dyDescent="0.15">
      <c r="A81" s="10"/>
      <c r="B81" s="10" t="s">
        <v>0</v>
      </c>
      <c r="C81" s="10" t="s">
        <v>1</v>
      </c>
    </row>
    <row r="82" spans="1:3" x14ac:dyDescent="0.15">
      <c r="A82" s="20"/>
      <c r="B82" s="21" t="s">
        <v>45</v>
      </c>
      <c r="C82" s="9">
        <f>+C12</f>
        <v>0</v>
      </c>
    </row>
    <row r="83" spans="1:3" x14ac:dyDescent="0.15">
      <c r="A83" s="20" t="s">
        <v>5</v>
      </c>
      <c r="B83" s="21" t="str">
        <f>+B73</f>
        <v>Ganancia acumulable</v>
      </c>
      <c r="C83" s="17">
        <f>+C73</f>
        <v>142417.67000000001</v>
      </c>
    </row>
    <row r="84" spans="1:3" x14ac:dyDescent="0.15">
      <c r="A84" s="22" t="s">
        <v>3</v>
      </c>
      <c r="B84" s="23" t="s">
        <v>41</v>
      </c>
      <c r="C84" s="14">
        <f>+C82+C83</f>
        <v>142417.67000000001</v>
      </c>
    </row>
    <row r="85" spans="1:3" x14ac:dyDescent="0.15">
      <c r="A85" s="24"/>
      <c r="B85" s="21"/>
      <c r="C85" s="21"/>
    </row>
    <row r="86" spans="1:3" x14ac:dyDescent="0.15">
      <c r="A86" s="25"/>
      <c r="B86" s="25"/>
      <c r="C86" s="26"/>
    </row>
    <row r="87" spans="1:3" ht="13" x14ac:dyDescent="0.15">
      <c r="A87" s="10"/>
      <c r="B87" s="10" t="s">
        <v>0</v>
      </c>
      <c r="C87" s="10" t="s">
        <v>29</v>
      </c>
    </row>
    <row r="88" spans="1:3" x14ac:dyDescent="0.15">
      <c r="A88" s="20"/>
      <c r="B88" s="21" t="str">
        <f>+B84</f>
        <v>Ingresos acumulables del ejercicio</v>
      </c>
      <c r="C88" s="27">
        <f>+C84</f>
        <v>142417.67000000001</v>
      </c>
    </row>
    <row r="89" spans="1:3" ht="52" x14ac:dyDescent="0.15">
      <c r="A89" s="28" t="s">
        <v>6</v>
      </c>
      <c r="B89" s="25" t="str">
        <f>+B13</f>
        <v>Deducciones personales del ejercicio (excepto gastos médicos, dentales, hospitalarios, funerales y donativos) sin que la suma del campo siguiente y estos exceda  exceder del límite del 15% del total de ingresos del ejercicio o de 5 veces la UMA anual</v>
      </c>
      <c r="C89" s="17">
        <f>+C13</f>
        <v>0</v>
      </c>
    </row>
    <row r="90" spans="1:3" ht="13" x14ac:dyDescent="0.15">
      <c r="A90" s="11" t="s">
        <v>3</v>
      </c>
      <c r="B90" s="3" t="s">
        <v>57</v>
      </c>
      <c r="C90" s="17">
        <f>+C88-C89</f>
        <v>142417.67000000001</v>
      </c>
    </row>
    <row r="91" spans="1:3" ht="13" x14ac:dyDescent="0.15">
      <c r="A91" s="11" t="s">
        <v>6</v>
      </c>
      <c r="B91" s="3" t="s">
        <v>32</v>
      </c>
      <c r="C91" s="17">
        <f>VLOOKUP(C90,anual,1)</f>
        <v>120372.84</v>
      </c>
    </row>
    <row r="92" spans="1:3" ht="13" x14ac:dyDescent="0.15">
      <c r="A92" s="11" t="s">
        <v>3</v>
      </c>
      <c r="B92" s="3" t="s">
        <v>20</v>
      </c>
      <c r="C92" s="17">
        <f>+C90-C91</f>
        <v>22044.830000000016</v>
      </c>
    </row>
    <row r="93" spans="1:3" ht="13" x14ac:dyDescent="0.15">
      <c r="A93" s="11" t="s">
        <v>2</v>
      </c>
      <c r="B93" s="3" t="s">
        <v>16</v>
      </c>
      <c r="C93" s="19">
        <f>VLOOKUP(C90,anual,4)/100</f>
        <v>0.17920000000000003</v>
      </c>
    </row>
    <row r="94" spans="1:3" ht="13" x14ac:dyDescent="0.15">
      <c r="A94" s="11" t="s">
        <v>3</v>
      </c>
      <c r="B94" s="3" t="s">
        <v>21</v>
      </c>
      <c r="C94" s="17">
        <f>ROUND((C92*C93),2)</f>
        <v>3950.43</v>
      </c>
    </row>
    <row r="95" spans="1:3" ht="13" x14ac:dyDescent="0.15">
      <c r="A95" s="11" t="s">
        <v>5</v>
      </c>
      <c r="B95" s="3" t="s">
        <v>15</v>
      </c>
      <c r="C95" s="17">
        <f>VLOOKUP(C90,anual,3)</f>
        <v>11007.14</v>
      </c>
    </row>
    <row r="96" spans="1:3" ht="13" x14ac:dyDescent="0.15">
      <c r="A96" s="13" t="s">
        <v>3</v>
      </c>
      <c r="B96" s="13" t="s">
        <v>22</v>
      </c>
      <c r="C96" s="14">
        <f>+C94+C95</f>
        <v>14957.57</v>
      </c>
    </row>
    <row r="97" spans="1:10" x14ac:dyDescent="0.15">
      <c r="A97" s="16"/>
    </row>
    <row r="98" spans="1:10" ht="13" x14ac:dyDescent="0.15">
      <c r="A98" s="10"/>
      <c r="B98" s="10" t="s">
        <v>0</v>
      </c>
      <c r="C98" s="10" t="s">
        <v>1</v>
      </c>
    </row>
    <row r="99" spans="1:10" ht="13" x14ac:dyDescent="0.15">
      <c r="A99" s="11"/>
      <c r="B99" s="3" t="s">
        <v>22</v>
      </c>
      <c r="C99" s="9">
        <f>+C96</f>
        <v>14957.57</v>
      </c>
    </row>
    <row r="100" spans="1:10" ht="13" x14ac:dyDescent="0.15">
      <c r="A100" s="11" t="s">
        <v>4</v>
      </c>
      <c r="B100" s="3" t="s">
        <v>30</v>
      </c>
      <c r="C100" s="9">
        <f>+C90</f>
        <v>142417.67000000001</v>
      </c>
    </row>
    <row r="101" spans="1:10" ht="13" x14ac:dyDescent="0.15">
      <c r="A101" s="13" t="s">
        <v>3</v>
      </c>
      <c r="B101" s="13" t="s">
        <v>63</v>
      </c>
      <c r="C101" s="29">
        <f>ROUND((C99/C100),4)</f>
        <v>0.105</v>
      </c>
    </row>
    <row r="103" spans="1:10" ht="13" hidden="1" x14ac:dyDescent="0.15">
      <c r="B103" s="40">
        <v>0.01</v>
      </c>
      <c r="C103" s="41">
        <v>6942.2</v>
      </c>
      <c r="D103" s="40">
        <v>0</v>
      </c>
      <c r="E103" s="40">
        <v>1.92</v>
      </c>
      <c r="G103" s="1">
        <v>0.01</v>
      </c>
      <c r="H103" s="30">
        <v>5952.84</v>
      </c>
      <c r="I103" s="1">
        <v>0</v>
      </c>
      <c r="J103" s="1">
        <v>1.92</v>
      </c>
    </row>
    <row r="104" spans="1:10" ht="13" hidden="1" x14ac:dyDescent="0.15">
      <c r="B104" s="41">
        <v>6942.21</v>
      </c>
      <c r="C104" s="41">
        <v>58922.16</v>
      </c>
      <c r="D104" s="40">
        <v>133.28</v>
      </c>
      <c r="E104" s="40">
        <v>6.4</v>
      </c>
      <c r="G104" s="30">
        <v>5952.85</v>
      </c>
      <c r="H104" s="30">
        <v>50524.92</v>
      </c>
      <c r="I104" s="1">
        <v>114.29</v>
      </c>
      <c r="J104" s="1">
        <v>6.4</v>
      </c>
    </row>
    <row r="105" spans="1:10" ht="13" hidden="1" x14ac:dyDescent="0.15">
      <c r="B105" s="41">
        <v>58922.17</v>
      </c>
      <c r="C105" s="41">
        <v>103550.44</v>
      </c>
      <c r="D105" s="41">
        <v>3460.01</v>
      </c>
      <c r="E105" s="40">
        <v>10.88</v>
      </c>
      <c r="G105" s="30">
        <v>50524.93</v>
      </c>
      <c r="H105" s="30">
        <v>88793.04</v>
      </c>
      <c r="I105" s="30">
        <v>2966.91</v>
      </c>
      <c r="J105" s="1">
        <v>10.88</v>
      </c>
    </row>
    <row r="106" spans="1:10" ht="13" hidden="1" x14ac:dyDescent="0.15">
      <c r="B106" s="41">
        <v>103550.45</v>
      </c>
      <c r="C106" s="41">
        <v>120372.83</v>
      </c>
      <c r="D106" s="41">
        <v>8315.57</v>
      </c>
      <c r="E106" s="40">
        <v>16</v>
      </c>
      <c r="G106" s="30">
        <v>88793.05</v>
      </c>
      <c r="H106" s="30">
        <v>103218</v>
      </c>
      <c r="I106" s="30">
        <v>7130.48</v>
      </c>
      <c r="J106" s="1">
        <v>16</v>
      </c>
    </row>
    <row r="107" spans="1:10" ht="13" hidden="1" x14ac:dyDescent="0.15">
      <c r="B107" s="41">
        <v>120372.84</v>
      </c>
      <c r="C107" s="41">
        <v>144119.23000000001</v>
      </c>
      <c r="D107" s="41">
        <v>11007.14</v>
      </c>
      <c r="E107" s="40">
        <v>17.920000000000002</v>
      </c>
      <c r="G107" s="30">
        <v>103218.01</v>
      </c>
      <c r="H107" s="30">
        <v>123580.2</v>
      </c>
      <c r="I107" s="30">
        <v>9438.4699999999993</v>
      </c>
      <c r="J107" s="1">
        <v>17.920000000000002</v>
      </c>
    </row>
    <row r="108" spans="1:10" ht="13" hidden="1" x14ac:dyDescent="0.15">
      <c r="B108" s="41">
        <v>144119.24</v>
      </c>
      <c r="C108" s="41">
        <v>290667.75</v>
      </c>
      <c r="D108" s="41">
        <v>15262.49</v>
      </c>
      <c r="E108" s="40">
        <v>21.36</v>
      </c>
      <c r="G108" s="30">
        <v>123580.21</v>
      </c>
      <c r="H108" s="30">
        <v>249243.48</v>
      </c>
      <c r="I108" s="30">
        <v>13087.37</v>
      </c>
      <c r="J108" s="1">
        <v>21.36</v>
      </c>
    </row>
    <row r="109" spans="1:10" ht="13" hidden="1" x14ac:dyDescent="0.15">
      <c r="B109" s="41">
        <v>290667.76</v>
      </c>
      <c r="C109" s="41">
        <v>458132.29</v>
      </c>
      <c r="D109" s="41">
        <v>46565.26</v>
      </c>
      <c r="E109" s="40">
        <v>23.52</v>
      </c>
      <c r="G109" s="30">
        <v>249243.49</v>
      </c>
      <c r="H109" s="30">
        <v>392841.96</v>
      </c>
      <c r="I109" s="30">
        <v>39929.050000000003</v>
      </c>
      <c r="J109" s="1">
        <v>23.52</v>
      </c>
    </row>
    <row r="110" spans="1:10" ht="13" hidden="1" x14ac:dyDescent="0.15">
      <c r="B110" s="41">
        <v>458132.3</v>
      </c>
      <c r="C110" s="41">
        <v>874650</v>
      </c>
      <c r="D110" s="41">
        <v>85952.92</v>
      </c>
      <c r="E110" s="40">
        <v>30</v>
      </c>
      <c r="G110" s="30">
        <v>392841.97</v>
      </c>
      <c r="H110" s="30">
        <v>750000</v>
      </c>
      <c r="I110" s="30">
        <v>73703.41</v>
      </c>
      <c r="J110" s="1">
        <v>30</v>
      </c>
    </row>
    <row r="111" spans="1:10" ht="13" hidden="1" x14ac:dyDescent="0.15">
      <c r="B111" s="41">
        <v>874650.01</v>
      </c>
      <c r="C111" s="41">
        <v>1166200</v>
      </c>
      <c r="D111" s="41">
        <v>210908.23</v>
      </c>
      <c r="E111" s="40">
        <v>32</v>
      </c>
      <c r="G111" s="30">
        <v>750000.01</v>
      </c>
      <c r="H111" s="30">
        <v>1000000</v>
      </c>
      <c r="I111" s="30">
        <v>180850.82</v>
      </c>
      <c r="J111" s="1">
        <v>32</v>
      </c>
    </row>
    <row r="112" spans="1:10" ht="13" hidden="1" x14ac:dyDescent="0.15">
      <c r="B112" s="41">
        <v>1166200.01</v>
      </c>
      <c r="C112" s="41">
        <v>3498600</v>
      </c>
      <c r="D112" s="41">
        <v>304204.21000000002</v>
      </c>
      <c r="E112" s="40">
        <v>34</v>
      </c>
      <c r="G112" s="30">
        <v>1000000.01</v>
      </c>
      <c r="H112" s="30">
        <v>3000000</v>
      </c>
      <c r="I112" s="30">
        <v>260850.81</v>
      </c>
      <c r="J112" s="1">
        <v>34</v>
      </c>
    </row>
    <row r="113" spans="1:10" ht="13" hidden="1" x14ac:dyDescent="0.15">
      <c r="B113" s="41">
        <v>3498600.01</v>
      </c>
      <c r="C113" s="40" t="s">
        <v>12</v>
      </c>
      <c r="D113" s="41">
        <v>1097220.21</v>
      </c>
      <c r="E113" s="40">
        <v>35</v>
      </c>
      <c r="G113" s="30">
        <v>3000000.01</v>
      </c>
      <c r="H113" s="1" t="s">
        <v>12</v>
      </c>
      <c r="I113" s="30">
        <v>940850.81</v>
      </c>
      <c r="J113" s="1">
        <v>35</v>
      </c>
    </row>
    <row r="114" spans="1:10" ht="39" x14ac:dyDescent="0.15">
      <c r="B114" s="31" t="s">
        <v>54</v>
      </c>
    </row>
    <row r="116" spans="1:10" ht="13" x14ac:dyDescent="0.15">
      <c r="A116" s="10"/>
      <c r="B116" s="10" t="s">
        <v>0</v>
      </c>
      <c r="C116" s="10" t="s">
        <v>1</v>
      </c>
      <c r="D116" s="21"/>
      <c r="E116" s="21"/>
    </row>
    <row r="117" spans="1:10" x14ac:dyDescent="0.15">
      <c r="A117" s="11"/>
      <c r="B117" s="21" t="str">
        <f>+B101</f>
        <v>Tasa 2021</v>
      </c>
      <c r="C117" s="32">
        <f>+C101</f>
        <v>0.105</v>
      </c>
      <c r="D117" s="21"/>
      <c r="E117" s="32"/>
    </row>
    <row r="118" spans="1:10" ht="13" x14ac:dyDescent="0.15">
      <c r="A118" s="11" t="s">
        <v>5</v>
      </c>
      <c r="B118" s="3" t="str">
        <f>+B17</f>
        <v>Tasa 2020</v>
      </c>
      <c r="C118" s="32">
        <f>+C17</f>
        <v>0</v>
      </c>
      <c r="D118" s="21"/>
      <c r="E118" s="32"/>
    </row>
    <row r="119" spans="1:10" ht="13" x14ac:dyDescent="0.15">
      <c r="A119" s="11" t="s">
        <v>5</v>
      </c>
      <c r="B119" s="3" t="str">
        <f t="shared" ref="B119:B121" si="0">+B18</f>
        <v>Tasa 2019</v>
      </c>
      <c r="C119" s="32">
        <f>+C18</f>
        <v>0</v>
      </c>
      <c r="D119" s="21"/>
      <c r="E119" s="32"/>
    </row>
    <row r="120" spans="1:10" ht="13" x14ac:dyDescent="0.15">
      <c r="A120" s="11" t="s">
        <v>5</v>
      </c>
      <c r="B120" s="3" t="str">
        <f t="shared" si="0"/>
        <v>Tasa 2018</v>
      </c>
      <c r="C120" s="32">
        <f>+C19</f>
        <v>0</v>
      </c>
      <c r="D120" s="21"/>
      <c r="E120" s="32"/>
    </row>
    <row r="121" spans="1:10" ht="13" x14ac:dyDescent="0.15">
      <c r="A121" s="11" t="s">
        <v>5</v>
      </c>
      <c r="B121" s="3" t="str">
        <f t="shared" si="0"/>
        <v>Tasa 2017</v>
      </c>
      <c r="C121" s="32">
        <f>+C20</f>
        <v>0</v>
      </c>
      <c r="D121" s="21"/>
      <c r="E121" s="32"/>
    </row>
    <row r="122" spans="1:10" ht="13" x14ac:dyDescent="0.15">
      <c r="A122" s="11" t="s">
        <v>3</v>
      </c>
      <c r="B122" s="3" t="s">
        <v>33</v>
      </c>
      <c r="C122" s="3">
        <f>SUM(C117:C121)</f>
        <v>0.105</v>
      </c>
      <c r="D122" s="21"/>
      <c r="E122" s="21"/>
    </row>
    <row r="123" spans="1:10" ht="13" x14ac:dyDescent="0.15">
      <c r="A123" s="11" t="s">
        <v>4</v>
      </c>
      <c r="B123" s="3" t="s">
        <v>34</v>
      </c>
      <c r="C123" s="3">
        <v>5</v>
      </c>
      <c r="D123" s="21"/>
      <c r="E123" s="32"/>
    </row>
    <row r="124" spans="1:10" ht="13" x14ac:dyDescent="0.15">
      <c r="A124" s="13" t="s">
        <v>3</v>
      </c>
      <c r="B124" s="13" t="s">
        <v>35</v>
      </c>
      <c r="C124" s="13">
        <f>ROUND((C122/C123),4)</f>
        <v>2.1000000000000001E-2</v>
      </c>
      <c r="D124" s="21"/>
      <c r="E124" s="21"/>
    </row>
    <row r="125" spans="1:10" x14ac:dyDescent="0.15">
      <c r="A125" s="21"/>
      <c r="B125" s="21"/>
      <c r="C125" s="21"/>
      <c r="D125" s="21"/>
      <c r="E125" s="21"/>
    </row>
    <row r="126" spans="1:10" ht="13" x14ac:dyDescent="0.15">
      <c r="A126" s="3"/>
      <c r="B126" s="10" t="s">
        <v>0</v>
      </c>
      <c r="C126" s="10" t="s">
        <v>1</v>
      </c>
      <c r="D126" s="21"/>
      <c r="E126" s="21"/>
    </row>
    <row r="127" spans="1:10" ht="13" x14ac:dyDescent="0.15">
      <c r="A127" s="3"/>
      <c r="B127" s="3" t="s">
        <v>28</v>
      </c>
      <c r="C127" s="9">
        <f>+C79</f>
        <v>712088.33</v>
      </c>
      <c r="D127" s="21"/>
      <c r="E127" s="21"/>
    </row>
    <row r="128" spans="1:10" ht="13" x14ac:dyDescent="0.15">
      <c r="A128" s="11" t="s">
        <v>2</v>
      </c>
      <c r="B128" s="3" t="s">
        <v>59</v>
      </c>
      <c r="C128" s="3">
        <f>IF(C15="Sí",(MIN(C101,C124)),C101)</f>
        <v>0.105</v>
      </c>
      <c r="D128" s="21"/>
      <c r="E128" s="33"/>
    </row>
    <row r="129" spans="1:5" ht="13" x14ac:dyDescent="0.15">
      <c r="A129" s="13" t="s">
        <v>3</v>
      </c>
      <c r="B129" s="13" t="s">
        <v>36</v>
      </c>
      <c r="C129" s="14">
        <f>ROUND((C127*C128),2)</f>
        <v>74769.27</v>
      </c>
      <c r="D129" s="21"/>
      <c r="E129" s="21"/>
    </row>
    <row r="130" spans="1:5" x14ac:dyDescent="0.15">
      <c r="A130" s="21"/>
      <c r="B130" s="21"/>
      <c r="C130" s="21"/>
      <c r="D130" s="21"/>
      <c r="E130" s="21"/>
    </row>
    <row r="131" spans="1:5" ht="13" x14ac:dyDescent="0.15">
      <c r="A131" s="3"/>
      <c r="B131" s="10" t="s">
        <v>0</v>
      </c>
      <c r="C131" s="10" t="s">
        <v>1</v>
      </c>
      <c r="D131" s="21"/>
      <c r="E131" s="21"/>
    </row>
    <row r="132" spans="1:5" x14ac:dyDescent="0.15">
      <c r="A132" s="21"/>
      <c r="B132" s="21" t="str">
        <f>+B84</f>
        <v>Ingresos acumulables del ejercicio</v>
      </c>
      <c r="C132" s="9">
        <f>+C84</f>
        <v>142417.67000000001</v>
      </c>
      <c r="D132" s="21"/>
      <c r="E132" s="21"/>
    </row>
    <row r="133" spans="1:5" ht="52" x14ac:dyDescent="0.15">
      <c r="A133" s="28" t="s">
        <v>6</v>
      </c>
      <c r="B133" s="25" t="str">
        <f>+B13</f>
        <v>Deducciones personales del ejercicio (excepto gastos médicos, dentales, hospitalarios, funerales y donativos) sin que la suma del campo siguiente y estos exceda  exceder del límite del 15% del total de ingresos del ejercicio o de 5 veces la UMA anual</v>
      </c>
      <c r="C133" s="17">
        <f>+C13</f>
        <v>0</v>
      </c>
      <c r="D133" s="21"/>
      <c r="E133" s="21"/>
    </row>
    <row r="134" spans="1:5" ht="52" x14ac:dyDescent="0.15">
      <c r="A134" s="28" t="s">
        <v>6</v>
      </c>
      <c r="B134" s="25" t="str">
        <f>+B14</f>
        <v>Deducciones personales por gastos médicos, dentales, hospitalarios, funerales y donativos,  sin que la suma del campo anterior y estos exceda del límite del 15% del total de ingresos del ejercicio o de 5 veces la UMA anual</v>
      </c>
      <c r="C134" s="17">
        <f>+C14</f>
        <v>0</v>
      </c>
      <c r="D134" s="21"/>
      <c r="E134" s="21"/>
    </row>
    <row r="135" spans="1:5" x14ac:dyDescent="0.15">
      <c r="A135" s="23" t="s">
        <v>3</v>
      </c>
      <c r="B135" s="23" t="s">
        <v>42</v>
      </c>
      <c r="C135" s="14">
        <f>+C132-C133-C134</f>
        <v>142417.67000000001</v>
      </c>
      <c r="D135" s="21"/>
      <c r="E135" s="21"/>
    </row>
    <row r="136" spans="1:5" x14ac:dyDescent="0.15">
      <c r="A136" s="21"/>
      <c r="B136" s="21"/>
      <c r="C136" s="21"/>
      <c r="D136" s="21"/>
      <c r="E136" s="21"/>
    </row>
    <row r="137" spans="1:5" x14ac:dyDescent="0.15">
      <c r="A137" s="21"/>
      <c r="B137" s="21"/>
      <c r="C137" s="21"/>
      <c r="D137" s="21"/>
      <c r="E137" s="21"/>
    </row>
    <row r="138" spans="1:5" ht="13" x14ac:dyDescent="0.15">
      <c r="A138" s="3"/>
      <c r="B138" s="10" t="s">
        <v>0</v>
      </c>
      <c r="C138" s="10" t="s">
        <v>29</v>
      </c>
      <c r="D138" s="21"/>
      <c r="E138" s="21"/>
    </row>
    <row r="139" spans="1:5" ht="13" x14ac:dyDescent="0.15">
      <c r="A139" s="3"/>
      <c r="B139" s="3" t="str">
        <f>+B135</f>
        <v>Base gravable por ingresos acumulables</v>
      </c>
      <c r="C139" s="9">
        <f>+C135</f>
        <v>142417.67000000001</v>
      </c>
      <c r="D139" s="21"/>
      <c r="E139" s="21"/>
    </row>
    <row r="140" spans="1:5" ht="11" customHeight="1" x14ac:dyDescent="0.15">
      <c r="A140" s="11" t="s">
        <v>6</v>
      </c>
      <c r="B140" s="3" t="s">
        <v>31</v>
      </c>
      <c r="C140" s="17">
        <f>VLOOKUP(C139,anual,1)</f>
        <v>120372.84</v>
      </c>
      <c r="D140" s="21"/>
      <c r="E140" s="21"/>
    </row>
    <row r="141" spans="1:5" ht="13" x14ac:dyDescent="0.15">
      <c r="A141" s="11" t="s">
        <v>3</v>
      </c>
      <c r="B141" s="3" t="s">
        <v>20</v>
      </c>
      <c r="C141" s="17">
        <f>+C139-C140</f>
        <v>22044.830000000016</v>
      </c>
      <c r="D141" s="21"/>
      <c r="E141" s="21"/>
    </row>
    <row r="142" spans="1:5" ht="11" customHeight="1" x14ac:dyDescent="0.15">
      <c r="A142" s="11" t="s">
        <v>2</v>
      </c>
      <c r="B142" s="3" t="s">
        <v>16</v>
      </c>
      <c r="C142" s="19">
        <f>VLOOKUP(C139,isr,4)/100</f>
        <v>0.17920000000000003</v>
      </c>
      <c r="D142" s="21"/>
      <c r="E142" s="21"/>
    </row>
    <row r="143" spans="1:5" ht="13" x14ac:dyDescent="0.15">
      <c r="A143" s="11" t="s">
        <v>3</v>
      </c>
      <c r="B143" s="3" t="s">
        <v>21</v>
      </c>
      <c r="C143" s="17">
        <f>ROUND((C141*C142),2)</f>
        <v>3950.43</v>
      </c>
      <c r="D143" s="21"/>
      <c r="E143" s="21"/>
    </row>
    <row r="144" spans="1:5" ht="13" x14ac:dyDescent="0.15">
      <c r="A144" s="11" t="s">
        <v>5</v>
      </c>
      <c r="B144" s="3" t="s">
        <v>15</v>
      </c>
      <c r="C144" s="17">
        <f>VLOOKUP(C139,isr,3)</f>
        <v>12264.16</v>
      </c>
      <c r="D144" s="21"/>
      <c r="E144" s="21"/>
    </row>
    <row r="145" spans="1:5" ht="13" x14ac:dyDescent="0.15">
      <c r="A145" s="13" t="s">
        <v>3</v>
      </c>
      <c r="B145" s="13" t="s">
        <v>37</v>
      </c>
      <c r="C145" s="14">
        <f>+C143+C144</f>
        <v>16214.59</v>
      </c>
      <c r="D145" s="21"/>
      <c r="E145" s="21"/>
    </row>
    <row r="146" spans="1:5" x14ac:dyDescent="0.15">
      <c r="A146" s="16"/>
    </row>
    <row r="147" spans="1:5" ht="13" x14ac:dyDescent="0.15">
      <c r="A147" s="10"/>
      <c r="B147" s="10" t="s">
        <v>0</v>
      </c>
      <c r="C147" s="10" t="s">
        <v>1</v>
      </c>
    </row>
    <row r="148" spans="1:5" ht="13" x14ac:dyDescent="0.15">
      <c r="A148" s="11"/>
      <c r="B148" s="3" t="s">
        <v>37</v>
      </c>
      <c r="C148" s="9">
        <f>+C145</f>
        <v>16214.59</v>
      </c>
    </row>
    <row r="149" spans="1:5" ht="13" x14ac:dyDescent="0.15">
      <c r="A149" s="11" t="s">
        <v>5</v>
      </c>
      <c r="B149" s="3" t="s">
        <v>36</v>
      </c>
      <c r="C149" s="17">
        <f>+C129</f>
        <v>74769.27</v>
      </c>
    </row>
    <row r="150" spans="1:5" ht="13" x14ac:dyDescent="0.15">
      <c r="A150" s="13" t="s">
        <v>3</v>
      </c>
      <c r="B150" s="13" t="s">
        <v>38</v>
      </c>
      <c r="C150" s="14">
        <f>+C148+C149</f>
        <v>90983.86</v>
      </c>
    </row>
    <row r="151" spans="1:5" x14ac:dyDescent="0.15">
      <c r="A151" s="24"/>
      <c r="B151" s="21"/>
      <c r="C151" s="21"/>
    </row>
    <row r="152" spans="1:5" ht="13" x14ac:dyDescent="0.15">
      <c r="A152" s="3"/>
      <c r="B152" s="10" t="s">
        <v>0</v>
      </c>
      <c r="C152" s="10" t="s">
        <v>1</v>
      </c>
    </row>
    <row r="153" spans="1:5" ht="10" customHeight="1" x14ac:dyDescent="0.15">
      <c r="A153" s="3"/>
      <c r="B153" s="3" t="s">
        <v>38</v>
      </c>
      <c r="C153" s="9">
        <f>+C150</f>
        <v>90983.86</v>
      </c>
    </row>
    <row r="154" spans="1:5" ht="14" customHeight="1" x14ac:dyDescent="0.15">
      <c r="A154" s="11" t="s">
        <v>6</v>
      </c>
      <c r="B154" s="3" t="s">
        <v>56</v>
      </c>
      <c r="C154" s="39"/>
    </row>
    <row r="155" spans="1:5" ht="11" customHeight="1" x14ac:dyDescent="0.15">
      <c r="A155" s="11" t="s">
        <v>6</v>
      </c>
      <c r="B155" s="3" t="s">
        <v>23</v>
      </c>
      <c r="C155" s="17">
        <f>+C28</f>
        <v>42725.3</v>
      </c>
    </row>
    <row r="156" spans="1:5" ht="13" customHeight="1" x14ac:dyDescent="0.15">
      <c r="A156" s="11" t="s">
        <v>6</v>
      </c>
      <c r="B156" s="3" t="s">
        <v>43</v>
      </c>
      <c r="C156" s="17">
        <f>+C68</f>
        <v>67284.37999999999</v>
      </c>
    </row>
    <row r="157" spans="1:5" ht="11" customHeight="1" x14ac:dyDescent="0.15">
      <c r="A157" s="13" t="s">
        <v>3</v>
      </c>
      <c r="B157" s="13" t="s">
        <v>39</v>
      </c>
      <c r="C157" s="14">
        <f>+C153-C154-C155-C156</f>
        <v>-19025.819999999992</v>
      </c>
    </row>
    <row r="158" spans="1:5" x14ac:dyDescent="0.15">
      <c r="A158" s="21"/>
      <c r="B158" s="21"/>
      <c r="C158" s="21"/>
    </row>
    <row r="159" spans="1:5" x14ac:dyDescent="0.15">
      <c r="A159" s="21"/>
      <c r="B159" s="21"/>
      <c r="C159" s="21"/>
    </row>
    <row r="160" spans="1:5" x14ac:dyDescent="0.15">
      <c r="A160" s="21"/>
      <c r="B160" s="21"/>
      <c r="C160" s="21"/>
    </row>
    <row r="161" spans="1:3" x14ac:dyDescent="0.15">
      <c r="A161" s="21"/>
      <c r="B161" s="21"/>
      <c r="C161" s="21"/>
    </row>
    <row r="162" spans="1:3" x14ac:dyDescent="0.15">
      <c r="A162" s="21"/>
      <c r="B162" s="21"/>
      <c r="C162" s="21"/>
    </row>
    <row r="163" spans="1:3" x14ac:dyDescent="0.15">
      <c r="A163" s="21"/>
      <c r="B163" s="21"/>
      <c r="C163" s="21"/>
    </row>
  </sheetData>
  <sheetProtection password="D7F9" sheet="1" objects="1" scenarios="1"/>
  <mergeCells count="8">
    <mergeCell ref="B37:B38"/>
    <mergeCell ref="C37:C38"/>
    <mergeCell ref="D37:D38"/>
    <mergeCell ref="E37:E38"/>
    <mergeCell ref="B35:B36"/>
    <mergeCell ref="C35:C36"/>
    <mergeCell ref="D35:D36"/>
    <mergeCell ref="E35:E36"/>
  </mergeCells>
  <dataValidations disablePrompts="1" count="2">
    <dataValidation type="list" allowBlank="1" showInputMessage="1" showErrorMessage="1" sqref="C15" xr:uid="{00000000-0002-0000-0000-000000000000}">
      <formula1>$F$15:$F$16</formula1>
    </dataValidation>
    <dataValidation type="decimal" operator="lessThan" allowBlank="1" showInputMessage="1" showErrorMessage="1" sqref="C17:C20" xr:uid="{00000000-0002-0000-0000-000001000000}">
      <formula1>0.9999</formula1>
    </dataValidation>
  </dataValidation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anual</vt:lpstr>
      <vt:lpstr>impuesto</vt:lpstr>
      <vt:lpstr>isr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</dc:creator>
  <cp:lastModifiedBy>Microsoft Office User</cp:lastModifiedBy>
  <dcterms:created xsi:type="dcterms:W3CDTF">2015-02-11T18:27:01Z</dcterms:created>
  <dcterms:modified xsi:type="dcterms:W3CDTF">2021-01-18T17:52:02Z</dcterms:modified>
</cp:coreProperties>
</file>